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435" tabRatio="934" activeTab="0"/>
  </bookViews>
  <sheets>
    <sheet name="INDEX" sheetId="32" r:id="rId1"/>
    <sheet name="IPC Cat" sheetId="27" r:id="rId2"/>
    <sheet name="1r-2n cicles" sheetId="1" r:id="rId3"/>
    <sheet name="Graus" sheetId="2" r:id="rId4"/>
    <sheet name="Màsters" sheetId="3" r:id="rId5"/>
    <sheet name="Màsters diferenciats" sheetId="4" r:id="rId6"/>
    <sheet name="Doctorat pre-EEES" sheetId="28" r:id="rId7"/>
    <sheet name="Doctorat EEES" sheetId="21" r:id="rId8"/>
    <sheet name="Matrícules successives" sheetId="5" r:id="rId9"/>
    <sheet name="ExtraUE" sheetId="7" r:id="rId10"/>
    <sheet name="Títols" sheetId="29" r:id="rId11"/>
    <sheet name="Gestió expedient" sheetId="30" r:id="rId12"/>
    <sheet name="Taxes pròpies" sheetId="31" r:id="rId13"/>
    <sheet name="UOC 1er i 2on cicles" sheetId="23" r:id="rId14"/>
    <sheet name="UOC graus" sheetId="24" r:id="rId15"/>
    <sheet name="UOC màsters" sheetId="64" r:id="rId16"/>
    <sheet name="Conjunt 1r-2n i grau" sheetId="11" r:id="rId17"/>
  </sheets>
  <externalReferences>
    <externalReference r:id="rId20"/>
  </externalReferences>
  <definedNames>
    <definedName name="Index">'INDEX'!$A$1</definedName>
    <definedName name="Start_10">'ExtraUE'!$A$1</definedName>
    <definedName name="Start_11">'Títols'!$A$1</definedName>
    <definedName name="Start_12">'Gestió expedient'!$A$1</definedName>
    <definedName name="Start_13">'Taxes pròpies'!$A$1</definedName>
    <definedName name="Start_14">'UOC 1er i 2on cicles'!$A$1</definedName>
    <definedName name="Start_15">'UOC graus'!$A$1</definedName>
    <definedName name="Start_16">'Conjunt 1r-2n i grau'!$A$1</definedName>
    <definedName name="Start_17">#REF!</definedName>
    <definedName name="Start_19">#REF!</definedName>
    <definedName name="Start_2">'IPC Cat'!$A$1</definedName>
    <definedName name="Start_20">#REF!</definedName>
    <definedName name="Start_21">#REF!</definedName>
    <definedName name="Start_22">#REF!</definedName>
    <definedName name="Start_23">#REF!</definedName>
    <definedName name="Start_24">#REF!</definedName>
    <definedName name="Start_25">#REF!</definedName>
    <definedName name="Start_26">#REF!</definedName>
    <definedName name="Start_27">#REF!</definedName>
    <definedName name="Start_28">#REF!</definedName>
    <definedName name="Start_3">'1r-2n cicles'!$A$1</definedName>
    <definedName name="Start_31">#REF!</definedName>
    <definedName name="Start_33">#REF!</definedName>
    <definedName name="Start_36">#REF!</definedName>
    <definedName name="Start_37">#REF!</definedName>
    <definedName name="Start_39">#REF!</definedName>
    <definedName name="Start_4">'Graus'!$A$1</definedName>
    <definedName name="Start_41">#REF!</definedName>
    <definedName name="Start_43">#REF!</definedName>
    <definedName name="Start_45">#REF!</definedName>
    <definedName name="Start_47">#REF!</definedName>
    <definedName name="Start_48">#REF!</definedName>
    <definedName name="Start_49">#REF!</definedName>
    <definedName name="Start_5">'Màsters'!$A$1</definedName>
    <definedName name="Start_51">#REF!</definedName>
    <definedName name="Start_6">'Màsters diferenciats'!$A$1</definedName>
    <definedName name="Start_7">'Doctorat pre-EEES'!$A$1</definedName>
    <definedName name="Start_8">'Doctorat EEES'!$A$1</definedName>
    <definedName name="Start_9">'Matrícules successives'!$A$1</definedName>
  </definedNames>
  <calcPr calcId="152511"/>
  <extLst/>
</workbook>
</file>

<file path=xl/sharedStrings.xml><?xml version="1.0" encoding="utf-8"?>
<sst xmlns="http://schemas.openxmlformats.org/spreadsheetml/2006/main" count="351" uniqueCount="122">
  <si>
    <t>Per crèdit</t>
  </si>
  <si>
    <t>Per curs</t>
  </si>
  <si>
    <t>IPC Catalunya (INE)</t>
  </si>
  <si>
    <t>Nivell 1</t>
  </si>
  <si>
    <t>Nivell 2</t>
  </si>
  <si>
    <t>Nivell 3</t>
  </si>
  <si>
    <t>Nivell 4</t>
  </si>
  <si>
    <t>1er i 2on CICLES (evolució des de 1998)</t>
  </si>
  <si>
    <t>Nivell  4</t>
  </si>
  <si>
    <t>Nivell 5</t>
  </si>
  <si>
    <t>€ corrents</t>
  </si>
  <si>
    <t>€ constants</t>
  </si>
  <si>
    <t>GRAU (evolució des de la seva implantació l'any 2008)</t>
  </si>
  <si>
    <t>MÀSTER (evolució des de la seva implantació, l'any 2006)</t>
  </si>
  <si>
    <t>Universitat</t>
  </si>
  <si>
    <t xml:space="preserve">Màster  </t>
  </si>
  <si>
    <t>UPF-UAB</t>
  </si>
  <si>
    <t>Innovació i qualitat televisives</t>
  </si>
  <si>
    <t>UAB</t>
  </si>
  <si>
    <t>Gestió aeronàutica</t>
  </si>
  <si>
    <t>Gestió dels recursos humans en les organitzacions</t>
  </si>
  <si>
    <t>INEFC</t>
  </si>
  <si>
    <t>Dret de l’esport</t>
  </si>
  <si>
    <t xml:space="preserve">UPF </t>
  </si>
  <si>
    <t>Bioinformàtica per a les ciències de la salut</t>
  </si>
  <si>
    <t>Ciències jurídiques</t>
  </si>
  <si>
    <t>Criminologia i execució penal</t>
  </si>
  <si>
    <t>Estudis de traducció</t>
  </si>
  <si>
    <t>Gestió de la immigració</t>
  </si>
  <si>
    <t>Indústria farmacèutica i biotecnologia</t>
  </si>
  <si>
    <t>Interdisciplinari dels mèdia i sistemes cognitius interactius</t>
  </si>
  <si>
    <t>Laboratori d'anàlisi clíniques</t>
  </si>
  <si>
    <t>Lingüística teòrica i aplicada</t>
  </si>
  <si>
    <t>Recerca biomèdica</t>
  </si>
  <si>
    <t>Salut pública</t>
  </si>
  <si>
    <t>Salut laboral</t>
  </si>
  <si>
    <t>Tecnologia del so i de la música</t>
  </si>
  <si>
    <t>Preu per crèdit</t>
  </si>
  <si>
    <t>Preu per curs</t>
  </si>
  <si>
    <t>MATRÍCULES SUCCESSIVES</t>
  </si>
  <si>
    <t>Coeficient multiplicador</t>
  </si>
  <si>
    <t>2a matr.</t>
  </si>
  <si>
    <t>3a matr.</t>
  </si>
  <si>
    <t>4a matr.</t>
  </si>
  <si>
    <t>2on estudi</t>
  </si>
  <si>
    <t>Fase docent nivell 1</t>
  </si>
  <si>
    <t>Fase docent nivell 10</t>
  </si>
  <si>
    <t>Fase recerca nivell 1</t>
  </si>
  <si>
    <t>Fase recerca nivell 10</t>
  </si>
  <si>
    <t xml:space="preserve"> € corrents</t>
  </si>
  <si>
    <t>Factor multiplicador</t>
  </si>
  <si>
    <t>Matrícula
quadrim.</t>
  </si>
  <si>
    <t>Matrícula
anual</t>
  </si>
  <si>
    <t>+1,34</t>
  </si>
  <si>
    <t>+1,40</t>
  </si>
  <si>
    <t xml:space="preserve"> € constants</t>
  </si>
  <si>
    <t>Preu</t>
  </si>
  <si>
    <t>Tutoria
(anual)</t>
  </si>
  <si>
    <t>Suficiència
i defensa</t>
  </si>
  <si>
    <t>Crèdits
docents
 Nivell 1</t>
  </si>
  <si>
    <t>Crèdits
docents
Nivell 10</t>
  </si>
  <si>
    <t>Crèdits
recerca
Nivell 1</t>
  </si>
  <si>
    <t>Crèdits
recerca
Nivell 10</t>
  </si>
  <si>
    <t>Defensa
tesi</t>
  </si>
  <si>
    <t>Defensa tesi</t>
  </si>
  <si>
    <t>Preu per expedició</t>
  </si>
  <si>
    <t>Diplomatura</t>
  </si>
  <si>
    <t>Llicenciatura / Grau (des del 2008)</t>
  </si>
  <si>
    <t>Doctorat</t>
  </si>
  <si>
    <t>Increment acumulat</t>
  </si>
  <si>
    <t>Matrícula quadrim.</t>
  </si>
  <si>
    <t>Matrícula anual</t>
  </si>
  <si>
    <t>UPC</t>
  </si>
  <si>
    <t>UPF</t>
  </si>
  <si>
    <t>UB</t>
  </si>
  <si>
    <t>UdG</t>
  </si>
  <si>
    <t>UdL</t>
  </si>
  <si>
    <t>URV</t>
  </si>
  <si>
    <t>+1,36</t>
  </si>
  <si>
    <t>+1,31</t>
  </si>
  <si>
    <t>TAXA PER GESTIÓ DE L'EXPEDIENT (evolució des de 2001)</t>
  </si>
  <si>
    <t>INDEX</t>
  </si>
  <si>
    <t>Back to Index</t>
  </si>
  <si>
    <t>IPC Cat</t>
  </si>
  <si>
    <t>1r-2n cicles</t>
  </si>
  <si>
    <t>UOC 1er i 2on cicles</t>
  </si>
  <si>
    <t>Graus</t>
  </si>
  <si>
    <t>Màsters</t>
  </si>
  <si>
    <t>Màsters diferenciats</t>
  </si>
  <si>
    <t>Doctorat pre-EEES</t>
  </si>
  <si>
    <t>Doctorat EEES</t>
  </si>
  <si>
    <t>Matrícules successives</t>
  </si>
  <si>
    <t>ExtraUE</t>
  </si>
  <si>
    <t>Títols</t>
  </si>
  <si>
    <t>Gestió expedient</t>
  </si>
  <si>
    <t>UOC graus</t>
  </si>
  <si>
    <t>Conjunt 1r-2n i grau</t>
  </si>
  <si>
    <t>Taxes pròpies</t>
  </si>
  <si>
    <t>MÀSTERS OFICIALS A PREUS DIFERENCIATS (evolució des de l'aparició dels preus diferenciats, l'any 20008)</t>
  </si>
  <si>
    <t>DOCTORAT NO ADAPTAT A L'EEES (evolució des de 2001)</t>
  </si>
  <si>
    <t>DOCTORAT EEES (evolució des de la seva implantació l'any 2006)</t>
  </si>
  <si>
    <t>Estudiants no UE (evolució des de la seva impantació, l'any 2006)</t>
  </si>
  <si>
    <t>TAXA PER EXPEDICIÓ DE TÍTOLS (evolució des de 2001)</t>
  </si>
  <si>
    <t>TAXES DE LES UNIVERSITATS (evolució des de 2006)</t>
  </si>
  <si>
    <t>Universitat Oberta de Catalunya: 1r i 2n cicles (evolució des de 2001)</t>
  </si>
  <si>
    <t>Universitat Oberta de Catalunya: graus (evolució des de la seva implantació)</t>
  </si>
  <si>
    <t>Evolució pre-EEES (1r i 2n cicles) i EEES (graus), des de 2001</t>
  </si>
  <si>
    <t>Habilit.</t>
  </si>
  <si>
    <t>No habilit.</t>
  </si>
  <si>
    <t>No habilit.
(-30%)</t>
  </si>
  <si>
    <t>Nivell 1
a
habilit.</t>
  </si>
  <si>
    <t xml:space="preserve">Nivell 4
a
habilit. </t>
  </si>
  <si>
    <t>Nivell 1
a
no habil.</t>
  </si>
  <si>
    <t>Nivell 4
a
no habil.</t>
  </si>
  <si>
    <t>Retan</t>
  </si>
  <si>
    <t>Universitat Oberta de Catalunya: màsters
(evolució des de la seva implantació)</t>
  </si>
  <si>
    <t>UOC màsters</t>
  </si>
  <si>
    <t>Màsters que no habiliten</t>
  </si>
  <si>
    <t>A fixar pels CS de les universitats. Aquest coeficient multiplicador és el màxim.</t>
  </si>
  <si>
    <t>Màsters que habiliten</t>
  </si>
  <si>
    <t>Tràmit admissió màsters</t>
  </si>
  <si>
    <t>L'IPC interanual està calculat de maig de l'any anterior a maig de l'any en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</si>
</sst>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%"/>
    <numFmt numFmtId="166" formatCode="0.0"/>
    <numFmt numFmtId="167" formatCode="#,##0.00&quot; &quot;[$€-C0A];[Red]&quot;-&quot;#,##0.00&quot; &quot;[$€-C0A]"/>
    <numFmt numFmtId="168" formatCode="#,##0.00\ [$€-C0A];[Red]#,##0.00\ [$€-C0A]"/>
    <numFmt numFmtId="169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double">
        <color rgb="FF000000"/>
      </right>
      <top style="thin"/>
      <bottom/>
    </border>
    <border>
      <left/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9" fontId="6" fillId="0" borderId="0">
      <alignment/>
      <protection/>
    </xf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167" fontId="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/>
    <xf numFmtId="2" fontId="0" fillId="0" borderId="2" xfId="0" applyNumberFormat="1" applyBorder="1"/>
    <xf numFmtId="0" fontId="0" fillId="0" borderId="3" xfId="0" applyBorder="1"/>
    <xf numFmtId="4" fontId="0" fillId="0" borderId="2" xfId="0" applyNumberFormat="1" applyBorder="1"/>
    <xf numFmtId="165" fontId="0" fillId="0" borderId="2" xfId="15" applyNumberFormat="1" applyFont="1" applyBorder="1"/>
    <xf numFmtId="0" fontId="2" fillId="0" borderId="2" xfId="0" applyFont="1" applyFill="1" applyBorder="1"/>
    <xf numFmtId="0" fontId="0" fillId="0" borderId="2" xfId="0" applyBorder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2" fillId="0" borderId="0" xfId="0" applyFont="1"/>
    <xf numFmtId="0" fontId="0" fillId="0" borderId="2" xfId="0" applyFill="1" applyBorder="1"/>
    <xf numFmtId="2" fontId="0" fillId="0" borderId="3" xfId="0" applyNumberFormat="1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horizontal="right"/>
    </xf>
    <xf numFmtId="3" fontId="0" fillId="0" borderId="5" xfId="0" applyNumberFormat="1" applyBorder="1"/>
    <xf numFmtId="0" fontId="0" fillId="0" borderId="6" xfId="0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 applyAlignment="1">
      <alignment horizontal="right"/>
    </xf>
    <xf numFmtId="165" fontId="0" fillId="0" borderId="7" xfId="15" applyNumberFormat="1" applyFont="1" applyBorder="1"/>
    <xf numFmtId="4" fontId="0" fillId="0" borderId="7" xfId="0" applyNumberFormat="1" applyBorder="1"/>
    <xf numFmtId="0" fontId="2" fillId="0" borderId="4" xfId="0" applyFont="1" applyBorder="1"/>
    <xf numFmtId="0" fontId="2" fillId="0" borderId="5" xfId="0" applyFont="1" applyBorder="1"/>
    <xf numFmtId="0" fontId="0" fillId="0" borderId="2" xfId="0" applyBorder="1" applyAlignment="1">
      <alignment horizontal="center"/>
    </xf>
    <xf numFmtId="165" fontId="0" fillId="0" borderId="5" xfId="15" applyNumberFormat="1" applyFont="1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/>
    <xf numFmtId="4" fontId="0" fillId="0" borderId="2" xfId="0" applyNumberFormat="1" applyFill="1" applyBorder="1"/>
    <xf numFmtId="0" fontId="0" fillId="0" borderId="2" xfId="0" applyBorder="1" applyAlignment="1">
      <alignment horizontal="center"/>
    </xf>
    <xf numFmtId="167" fontId="5" fillId="0" borderId="8" xfId="20" applyNumberFormat="1" applyFont="1" applyFill="1" applyBorder="1">
      <alignment/>
      <protection/>
    </xf>
    <xf numFmtId="165" fontId="11" fillId="0" borderId="8" xfId="21" applyNumberFormat="1" applyFont="1" applyFill="1" applyBorder="1" applyAlignment="1" applyProtection="1">
      <alignment/>
      <protection/>
    </xf>
    <xf numFmtId="0" fontId="0" fillId="0" borderId="2" xfId="0" applyFont="1" applyBorder="1"/>
    <xf numFmtId="166" fontId="0" fillId="0" borderId="2" xfId="0" applyNumberFormat="1" applyFont="1" applyBorder="1"/>
    <xf numFmtId="0" fontId="0" fillId="0" borderId="5" xfId="0" applyBorder="1"/>
    <xf numFmtId="0" fontId="0" fillId="2" borderId="7" xfId="0" applyFont="1" applyFill="1" applyBorder="1"/>
    <xf numFmtId="0" fontId="0" fillId="2" borderId="4" xfId="0" applyFont="1" applyFill="1" applyBorder="1"/>
    <xf numFmtId="164" fontId="3" fillId="2" borderId="4" xfId="0" applyNumberFormat="1" applyFont="1" applyFill="1" applyBorder="1"/>
    <xf numFmtId="166" fontId="0" fillId="2" borderId="7" xfId="0" applyNumberFormat="1" applyFont="1" applyFill="1" applyBorder="1"/>
    <xf numFmtId="0" fontId="0" fillId="2" borderId="5" xfId="0" applyFill="1" applyBorder="1"/>
    <xf numFmtId="4" fontId="0" fillId="0" borderId="4" xfId="0" applyNumberFormat="1" applyBorder="1"/>
    <xf numFmtId="0" fontId="0" fillId="2" borderId="5" xfId="0" applyFont="1" applyFill="1" applyBorder="1"/>
    <xf numFmtId="164" fontId="3" fillId="2" borderId="6" xfId="0" applyNumberFormat="1" applyFon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4" fillId="0" borderId="0" xfId="20" applyFont="1" applyFill="1">
      <alignment/>
      <protection/>
    </xf>
    <xf numFmtId="0" fontId="4" fillId="0" borderId="9" xfId="20" applyFont="1" applyFill="1" applyBorder="1">
      <alignment/>
      <protection/>
    </xf>
    <xf numFmtId="0" fontId="4" fillId="0" borderId="8" xfId="20" applyFont="1" applyFill="1" applyBorder="1" applyAlignment="1">
      <alignment horizontal="right" wrapText="1"/>
      <protection/>
    </xf>
    <xf numFmtId="0" fontId="7" fillId="0" borderId="8" xfId="20" applyFont="1" applyFill="1" applyBorder="1">
      <alignment/>
      <protection/>
    </xf>
    <xf numFmtId="167" fontId="4" fillId="0" borderId="8" xfId="20" applyNumberFormat="1" applyFont="1" applyFill="1" applyBorder="1">
      <alignment/>
      <protection/>
    </xf>
    <xf numFmtId="10" fontId="4" fillId="0" borderId="8" xfId="20" applyNumberFormat="1" applyFont="1" applyFill="1" applyBorder="1">
      <alignment/>
      <protection/>
    </xf>
    <xf numFmtId="0" fontId="6" fillId="0" borderId="0" xfId="20" applyFill="1">
      <alignment/>
      <protection/>
    </xf>
    <xf numFmtId="0" fontId="4" fillId="0" borderId="10" xfId="20" applyFont="1" applyFill="1" applyBorder="1" applyAlignment="1">
      <alignment horizontal="right" wrapText="1"/>
      <protection/>
    </xf>
    <xf numFmtId="167" fontId="4" fillId="0" borderId="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right" wrapText="1"/>
      <protection/>
    </xf>
    <xf numFmtId="0" fontId="4" fillId="0" borderId="12" xfId="20" applyFont="1" applyFill="1" applyBorder="1" applyAlignment="1">
      <alignment horizontal="right" wrapText="1"/>
      <protection/>
    </xf>
    <xf numFmtId="0" fontId="4" fillId="0" borderId="13" xfId="20" applyFont="1" applyFill="1" applyBorder="1" applyAlignment="1">
      <alignment horizontal="right" wrapText="1"/>
      <protection/>
    </xf>
    <xf numFmtId="167" fontId="4" fillId="0" borderId="12" xfId="20" applyNumberFormat="1" applyFont="1" applyFill="1" applyBorder="1">
      <alignment/>
      <protection/>
    </xf>
    <xf numFmtId="167" fontId="4" fillId="0" borderId="13" xfId="20" applyNumberFormat="1" applyFont="1" applyFill="1" applyBorder="1">
      <alignment/>
      <protection/>
    </xf>
    <xf numFmtId="167" fontId="4" fillId="0" borderId="14" xfId="20" applyNumberFormat="1" applyFont="1" applyFill="1" applyBorder="1">
      <alignment/>
      <protection/>
    </xf>
    <xf numFmtId="167" fontId="4" fillId="0" borderId="10" xfId="20" applyNumberFormat="1" applyFont="1" applyFill="1" applyBorder="1">
      <alignment/>
      <protection/>
    </xf>
    <xf numFmtId="167" fontId="4" fillId="0" borderId="11" xfId="20" applyNumberFormat="1" applyFont="1" applyFill="1" applyBorder="1">
      <alignment/>
      <protection/>
    </xf>
    <xf numFmtId="0" fontId="12" fillId="2" borderId="13" xfId="20" applyFont="1" applyFill="1" applyBorder="1">
      <alignment/>
      <protection/>
    </xf>
    <xf numFmtId="164" fontId="12" fillId="2" borderId="12" xfId="20" applyNumberFormat="1" applyFont="1" applyFill="1" applyBorder="1">
      <alignment/>
      <protection/>
    </xf>
    <xf numFmtId="10" fontId="4" fillId="0" borderId="11" xfId="20" applyNumberFormat="1" applyFont="1" applyFill="1" applyBorder="1">
      <alignment/>
      <protection/>
    </xf>
    <xf numFmtId="167" fontId="4" fillId="0" borderId="15" xfId="20" applyNumberFormat="1" applyFont="1" applyFill="1" applyBorder="1">
      <alignment/>
      <protection/>
    </xf>
    <xf numFmtId="1" fontId="12" fillId="2" borderId="12" xfId="20" applyNumberFormat="1" applyFont="1" applyFill="1" applyBorder="1">
      <alignment/>
      <protection/>
    </xf>
    <xf numFmtId="167" fontId="4" fillId="0" borderId="16" xfId="20" applyNumberFormat="1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4" fillId="0" borderId="2" xfId="20" applyFont="1" applyFill="1" applyBorder="1" applyAlignment="1">
      <alignment horizontal="right" wrapText="1"/>
      <protection/>
    </xf>
    <xf numFmtId="0" fontId="7" fillId="0" borderId="2" xfId="20" applyFont="1" applyFill="1" applyBorder="1">
      <alignment/>
      <protection/>
    </xf>
    <xf numFmtId="167" fontId="4" fillId="0" borderId="2" xfId="20" applyNumberFormat="1" applyFont="1" applyFill="1" applyBorder="1">
      <alignment/>
      <protection/>
    </xf>
    <xf numFmtId="10" fontId="4" fillId="0" borderId="2" xfId="20" applyNumberFormat="1" applyFont="1" applyFill="1" applyBorder="1">
      <alignment/>
      <protection/>
    </xf>
    <xf numFmtId="167" fontId="4" fillId="0" borderId="4" xfId="20" applyNumberFormat="1" applyFont="1" applyFill="1" applyBorder="1">
      <alignment/>
      <protection/>
    </xf>
    <xf numFmtId="0" fontId="4" fillId="0" borderId="7" xfId="20" applyFont="1" applyFill="1" applyBorder="1" applyAlignment="1">
      <alignment horizontal="right" wrapText="1"/>
      <protection/>
    </xf>
    <xf numFmtId="167" fontId="4" fillId="0" borderId="7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right" wrapText="1"/>
      <protection/>
    </xf>
    <xf numFmtId="0" fontId="4" fillId="0" borderId="5" xfId="20" applyFont="1" applyFill="1" applyBorder="1" applyAlignment="1">
      <alignment horizontal="right" wrapText="1"/>
      <protection/>
    </xf>
    <xf numFmtId="167" fontId="4" fillId="0" borderId="5" xfId="20" applyNumberFormat="1" applyFont="1" applyFill="1" applyBorder="1">
      <alignment/>
      <protection/>
    </xf>
    <xf numFmtId="10" fontId="4" fillId="0" borderId="5" xfId="20" applyNumberFormat="1" applyFont="1" applyFill="1" applyBorder="1">
      <alignment/>
      <protection/>
    </xf>
    <xf numFmtId="0" fontId="5" fillId="2" borderId="5" xfId="20" applyFont="1" applyFill="1" applyBorder="1">
      <alignment/>
      <protection/>
    </xf>
    <xf numFmtId="1" fontId="5" fillId="2" borderId="6" xfId="20" applyNumberFormat="1" applyFont="1" applyFill="1" applyBorder="1">
      <alignment/>
      <protection/>
    </xf>
    <xf numFmtId="164" fontId="5" fillId="2" borderId="6" xfId="20" applyNumberFormat="1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5" fillId="0" borderId="8" xfId="20" applyFont="1" applyFill="1" applyBorder="1" applyAlignment="1">
      <alignment horizontal="center" wrapText="1"/>
      <protection/>
    </xf>
    <xf numFmtId="0" fontId="11" fillId="0" borderId="8" xfId="20" applyFont="1" applyFill="1" applyBorder="1" applyAlignment="1">
      <alignment horizontal="center" wrapText="1"/>
      <protection/>
    </xf>
    <xf numFmtId="168" fontId="4" fillId="0" borderId="8" xfId="20" applyNumberFormat="1" applyFont="1" applyFill="1" applyBorder="1">
      <alignment/>
      <protection/>
    </xf>
    <xf numFmtId="0" fontId="11" fillId="0" borderId="10" xfId="20" applyFont="1" applyFill="1" applyBorder="1" applyAlignment="1">
      <alignment horizontal="center" wrapText="1"/>
      <protection/>
    </xf>
    <xf numFmtId="167" fontId="4" fillId="0" borderId="10" xfId="20" applyNumberFormat="1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center" wrapText="1"/>
      <protection/>
    </xf>
    <xf numFmtId="168" fontId="4" fillId="0" borderId="11" xfId="20" applyNumberFormat="1" applyFont="1" applyFill="1" applyBorder="1">
      <alignment/>
      <protection/>
    </xf>
    <xf numFmtId="168" fontId="4" fillId="0" borderId="10" xfId="20" applyNumberFormat="1" applyFont="1" applyFill="1" applyBorder="1">
      <alignment/>
      <protection/>
    </xf>
    <xf numFmtId="0" fontId="5" fillId="0" borderId="13" xfId="20" applyFont="1" applyFill="1" applyBorder="1" applyAlignment="1">
      <alignment horizontal="center" wrapText="1"/>
      <protection/>
    </xf>
    <xf numFmtId="0" fontId="4" fillId="0" borderId="13" xfId="20" applyFont="1" applyFill="1" applyBorder="1">
      <alignment/>
      <protection/>
    </xf>
    <xf numFmtId="10" fontId="4" fillId="0" borderId="13" xfId="20" applyNumberFormat="1" applyFont="1" applyFill="1" applyBorder="1">
      <alignment/>
      <protection/>
    </xf>
    <xf numFmtId="0" fontId="5" fillId="0" borderId="10" xfId="20" applyFont="1" applyFill="1" applyBorder="1" applyAlignment="1">
      <alignment horizontal="center" wrapText="1"/>
      <protection/>
    </xf>
    <xf numFmtId="167" fontId="5" fillId="0" borderId="10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13" fillId="0" borderId="2" xfId="20" applyFont="1" applyFill="1" applyBorder="1" applyAlignment="1">
      <alignment horizontal="center" wrapText="1"/>
      <protection/>
    </xf>
    <xf numFmtId="0" fontId="14" fillId="0" borderId="2" xfId="20" applyFont="1" applyFill="1" applyBorder="1" applyAlignment="1">
      <alignment horizontal="center" wrapText="1"/>
      <protection/>
    </xf>
    <xf numFmtId="0" fontId="13" fillId="0" borderId="2" xfId="20" applyFont="1" applyFill="1" applyBorder="1">
      <alignment/>
      <protection/>
    </xf>
    <xf numFmtId="2" fontId="0" fillId="0" borderId="2" xfId="20" applyNumberFormat="1" applyFont="1" applyFill="1" applyBorder="1" applyAlignment="1">
      <alignment horizontal="right"/>
      <protection/>
    </xf>
    <xf numFmtId="2" fontId="0" fillId="0" borderId="2" xfId="20" applyNumberFormat="1" applyFont="1" applyFill="1" applyBorder="1">
      <alignment/>
      <protection/>
    </xf>
    <xf numFmtId="0" fontId="13" fillId="0" borderId="4" xfId="20" applyFont="1" applyFill="1" applyBorder="1" applyAlignment="1">
      <alignment horizontal="center" wrapText="1"/>
      <protection/>
    </xf>
    <xf numFmtId="0" fontId="14" fillId="0" borderId="4" xfId="20" applyFont="1" applyFill="1" applyBorder="1" applyAlignment="1">
      <alignment horizontal="center" wrapText="1"/>
      <protection/>
    </xf>
    <xf numFmtId="2" fontId="0" fillId="0" borderId="4" xfId="20" applyNumberFormat="1" applyFont="1" applyFill="1" applyBorder="1">
      <alignment/>
      <protection/>
    </xf>
    <xf numFmtId="0" fontId="14" fillId="0" borderId="7" xfId="20" applyFont="1" applyFill="1" applyBorder="1" applyAlignment="1">
      <alignment horizontal="center" wrapText="1"/>
      <protection/>
    </xf>
    <xf numFmtId="2" fontId="0" fillId="0" borderId="7" xfId="20" applyNumberFormat="1" applyFont="1" applyFill="1" applyBorder="1" applyAlignment="1" quotePrefix="1">
      <alignment horizontal="right"/>
      <protection/>
    </xf>
    <xf numFmtId="2" fontId="0" fillId="0" borderId="7" xfId="20" applyNumberFormat="1" applyFont="1" applyFill="1" applyBorder="1" applyAlignment="1">
      <alignment horizontal="right"/>
      <protection/>
    </xf>
    <xf numFmtId="0" fontId="0" fillId="2" borderId="5" xfId="20" applyFont="1" applyFill="1" applyBorder="1">
      <alignment/>
      <protection/>
    </xf>
    <xf numFmtId="0" fontId="0" fillId="2" borderId="6" xfId="20" applyFont="1" applyFill="1" applyBorder="1">
      <alignment/>
      <protection/>
    </xf>
    <xf numFmtId="164" fontId="0" fillId="2" borderId="6" xfId="20" applyNumberFormat="1" applyFont="1" applyFill="1" applyBorder="1">
      <alignment/>
      <protection/>
    </xf>
    <xf numFmtId="0" fontId="5" fillId="0" borderId="0" xfId="20" applyFont="1" applyFill="1">
      <alignment/>
      <protection/>
    </xf>
    <xf numFmtId="0" fontId="5" fillId="0" borderId="8" xfId="20" applyFont="1" applyFill="1" applyBorder="1" applyAlignment="1">
      <alignment horizontal="right"/>
      <protection/>
    </xf>
    <xf numFmtId="0" fontId="5" fillId="0" borderId="10" xfId="20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right"/>
      <protection/>
    </xf>
    <xf numFmtId="167" fontId="5" fillId="0" borderId="11" xfId="20" applyNumberFormat="1" applyFont="1" applyFill="1" applyBorder="1">
      <alignment/>
      <protection/>
    </xf>
    <xf numFmtId="0" fontId="5" fillId="0" borderId="13" xfId="20" applyFont="1" applyFill="1" applyBorder="1" applyAlignment="1">
      <alignment horizontal="right"/>
      <protection/>
    </xf>
    <xf numFmtId="165" fontId="11" fillId="0" borderId="13" xfId="21" applyNumberFormat="1" applyFont="1" applyFill="1" applyBorder="1" applyAlignment="1" applyProtection="1">
      <alignment/>
      <protection/>
    </xf>
    <xf numFmtId="0" fontId="11" fillId="2" borderId="13" xfId="20" applyFont="1" applyFill="1" applyBorder="1">
      <alignment/>
      <protection/>
    </xf>
    <xf numFmtId="1" fontId="11" fillId="2" borderId="12" xfId="20" applyNumberFormat="1" applyFont="1" applyFill="1" applyBorder="1">
      <alignment/>
      <protection/>
    </xf>
    <xf numFmtId="164" fontId="11" fillId="2" borderId="12" xfId="20" applyNumberFormat="1" applyFont="1" applyFill="1" applyBorder="1">
      <alignment/>
      <protection/>
    </xf>
    <xf numFmtId="167" fontId="4" fillId="0" borderId="17" xfId="20" applyNumberFormat="1" applyFont="1" applyFill="1" applyBorder="1">
      <alignment/>
      <protection/>
    </xf>
    <xf numFmtId="0" fontId="0" fillId="0" borderId="4" xfId="0" applyFill="1" applyBorder="1" applyAlignment="1">
      <alignment horizontal="right"/>
    </xf>
    <xf numFmtId="2" fontId="0" fillId="0" borderId="4" xfId="0" applyNumberFormat="1" applyFill="1" applyBorder="1"/>
    <xf numFmtId="0" fontId="0" fillId="0" borderId="5" xfId="0" applyFill="1" applyBorder="1" applyAlignment="1">
      <alignment horizontal="right"/>
    </xf>
    <xf numFmtId="4" fontId="0" fillId="0" borderId="5" xfId="0" applyNumberFormat="1" applyFill="1" applyBorder="1"/>
    <xf numFmtId="4" fontId="0" fillId="0" borderId="4" xfId="0" applyNumberFormat="1" applyFill="1" applyBorder="1"/>
    <xf numFmtId="0" fontId="0" fillId="0" borderId="7" xfId="0" applyFill="1" applyBorder="1" applyAlignment="1">
      <alignment horizontal="right"/>
    </xf>
    <xf numFmtId="4" fontId="0" fillId="0" borderId="7" xfId="0" applyNumberFormat="1" applyFill="1" applyBorder="1"/>
    <xf numFmtId="0" fontId="0" fillId="2" borderId="6" xfId="0" applyFont="1" applyFill="1" applyBorder="1"/>
    <xf numFmtId="0" fontId="15" fillId="0" borderId="0" xfId="26"/>
    <xf numFmtId="0" fontId="15" fillId="0" borderId="0" xfId="26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26" applyFill="1" applyBorder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15" fillId="0" borderId="0" xfId="26" applyFill="1" applyBorder="1" applyAlignment="1">
      <alignment wrapText="1"/>
    </xf>
    <xf numFmtId="0" fontId="13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/>
      <protection/>
    </xf>
    <xf numFmtId="0" fontId="10" fillId="0" borderId="9" xfId="20" applyFont="1" applyFill="1" applyBorder="1" applyAlignment="1">
      <alignment horizontal="left"/>
      <protection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2" fontId="0" fillId="0" borderId="6" xfId="0" applyNumberFormat="1" applyBorder="1"/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" fillId="0" borderId="6" xfId="0" applyFont="1" applyBorder="1"/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2" fontId="0" fillId="0" borderId="5" xfId="0" applyNumberFormat="1" applyBorder="1"/>
    <xf numFmtId="169" fontId="0" fillId="0" borderId="2" xfId="0" applyNumberFormat="1" applyBorder="1"/>
    <xf numFmtId="0" fontId="0" fillId="0" borderId="2" xfId="0" applyBorder="1" applyAlignment="1">
      <alignment horizontal="center"/>
    </xf>
    <xf numFmtId="0" fontId="5" fillId="0" borderId="12" xfId="20" applyFont="1" applyFill="1" applyBorder="1" applyAlignment="1">
      <alignment horizontal="center" wrapText="1"/>
      <protection/>
    </xf>
    <xf numFmtId="167" fontId="5" fillId="0" borderId="12" xfId="20" applyNumberFormat="1" applyFont="1" applyFill="1" applyBorder="1">
      <alignment/>
      <protection/>
    </xf>
    <xf numFmtId="0" fontId="0" fillId="0" borderId="20" xfId="0" applyBorder="1"/>
    <xf numFmtId="2" fontId="0" fillId="0" borderId="20" xfId="0" applyNumberFormat="1" applyBorder="1"/>
    <xf numFmtId="166" fontId="0" fillId="2" borderId="5" xfId="0" applyNumberFormat="1" applyFont="1" applyFill="1" applyBorder="1"/>
    <xf numFmtId="166" fontId="0" fillId="2" borderId="5" xfId="0" applyNumberFormat="1" applyFill="1" applyBorder="1"/>
    <xf numFmtId="1" fontId="3" fillId="2" borderId="6" xfId="0" applyNumberFormat="1" applyFont="1" applyFill="1" applyBorder="1"/>
    <xf numFmtId="166" fontId="12" fillId="2" borderId="13" xfId="20" applyNumberFormat="1" applyFont="1" applyFill="1" applyBorder="1">
      <alignment/>
      <protection/>
    </xf>
    <xf numFmtId="166" fontId="5" fillId="2" borderId="5" xfId="20" applyNumberFormat="1" applyFont="1" applyFill="1" applyBorder="1">
      <alignment/>
      <protection/>
    </xf>
    <xf numFmtId="166" fontId="11" fillId="2" borderId="13" xfId="20" applyNumberFormat="1" applyFont="1" applyFill="1" applyBorder="1">
      <alignment/>
      <protection/>
    </xf>
    <xf numFmtId="0" fontId="0" fillId="0" borderId="2" xfId="0" applyBorder="1" applyAlignment="1">
      <alignment horizontal="center"/>
    </xf>
    <xf numFmtId="0" fontId="15" fillId="0" borderId="18" xfId="26" applyBorder="1" applyAlignment="1">
      <alignment horizontal="left" wrapText="1"/>
    </xf>
    <xf numFmtId="0" fontId="15" fillId="0" borderId="0" xfId="26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0" borderId="32" xfId="20" applyFont="1" applyFill="1" applyBorder="1" applyAlignment="1">
      <alignment horizontal="center"/>
      <protection/>
    </xf>
    <xf numFmtId="0" fontId="4" fillId="0" borderId="33" xfId="20" applyFont="1" applyFill="1" applyBorder="1" applyAlignment="1">
      <alignment horizontal="center"/>
      <protection/>
    </xf>
    <xf numFmtId="0" fontId="4" fillId="0" borderId="2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horizontal="center" wrapText="1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wrapText="1"/>
      <protection/>
    </xf>
    <xf numFmtId="0" fontId="7" fillId="0" borderId="9" xfId="20" applyFont="1" applyFill="1" applyBorder="1" applyAlignment="1">
      <alignment horizontal="center"/>
      <protection/>
    </xf>
    <xf numFmtId="0" fontId="7" fillId="0" borderId="34" xfId="20" applyFont="1" applyFill="1" applyBorder="1" applyAlignment="1">
      <alignment horizontal="center"/>
      <protection/>
    </xf>
    <xf numFmtId="0" fontId="7" fillId="0" borderId="35" xfId="20" applyFont="1" applyFill="1" applyBorder="1" applyAlignment="1">
      <alignment horizontal="center"/>
      <protection/>
    </xf>
    <xf numFmtId="0" fontId="4" fillId="2" borderId="36" xfId="20" applyFont="1" applyFill="1" applyBorder="1" applyAlignment="1">
      <alignment horizontal="center" wrapText="1"/>
      <protection/>
    </xf>
    <xf numFmtId="0" fontId="4" fillId="2" borderId="37" xfId="20" applyFont="1" applyFill="1" applyBorder="1" applyAlignment="1">
      <alignment horizontal="center" wrapText="1"/>
      <protection/>
    </xf>
    <xf numFmtId="0" fontId="4" fillId="2" borderId="13" xfId="20" applyFont="1" applyFill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7" fillId="0" borderId="38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/>
      <protection/>
    </xf>
    <xf numFmtId="0" fontId="6" fillId="0" borderId="2" xfId="20" applyFill="1" applyBorder="1" applyAlignment="1">
      <alignment horizontal="center"/>
      <protection/>
    </xf>
    <xf numFmtId="0" fontId="2" fillId="4" borderId="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2" borderId="5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12" fillId="0" borderId="7" xfId="20" applyFont="1" applyFill="1" applyBorder="1" applyAlignment="1">
      <alignment horizontal="center" vertical="center"/>
      <protection/>
    </xf>
    <xf numFmtId="0" fontId="12" fillId="0" borderId="4" xfId="20" applyFont="1" applyFill="1" applyBorder="1" applyAlignment="1">
      <alignment horizontal="center" vertical="center"/>
      <protection/>
    </xf>
    <xf numFmtId="0" fontId="12" fillId="0" borderId="5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13" fillId="0" borderId="4" xfId="20" applyFont="1" applyFill="1" applyBorder="1" applyAlignment="1">
      <alignment horizontal="center" vertical="center"/>
      <protection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6" fillId="0" borderId="9" xfId="20" applyFill="1" applyBorder="1">
      <alignment/>
      <protection/>
    </xf>
    <xf numFmtId="0" fontId="6" fillId="0" borderId="8" xfId="20" applyFill="1" applyBorder="1">
      <alignment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38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0" fontId="11" fillId="0" borderId="10" xfId="20" applyFont="1" applyFill="1" applyBorder="1" applyAlignment="1">
      <alignment horizontal="center" vertical="center" wrapText="1"/>
      <protection/>
    </xf>
    <xf numFmtId="0" fontId="12" fillId="0" borderId="1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0" fontId="12" fillId="0" borderId="10" xfId="20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0" fontId="7" fillId="0" borderId="39" xfId="20" applyFont="1" applyFill="1" applyBorder="1" applyAlignment="1">
      <alignment horizontal="center" vertical="center" wrapText="1"/>
      <protection/>
    </xf>
    <xf numFmtId="0" fontId="7" fillId="0" borderId="40" xfId="20" applyFont="1" applyFill="1" applyBorder="1" applyAlignment="1">
      <alignment horizontal="center" vertical="center" wrapText="1"/>
      <protection/>
    </xf>
    <xf numFmtId="0" fontId="7" fillId="0" borderId="41" xfId="20" applyFont="1" applyFill="1" applyBorder="1" applyAlignment="1">
      <alignment horizontal="center" vertical="center" wrapText="1"/>
      <protection/>
    </xf>
    <xf numFmtId="0" fontId="7" fillId="0" borderId="42" xfId="20" applyFont="1" applyFill="1" applyBorder="1" applyAlignment="1">
      <alignment horizontal="center" vertical="center" wrapText="1"/>
      <protection/>
    </xf>
    <xf numFmtId="0" fontId="7" fillId="0" borderId="43" xfId="20" applyFont="1" applyFill="1" applyBorder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/>
      <protection/>
    </xf>
    <xf numFmtId="0" fontId="13" fillId="0" borderId="7" xfId="20" applyFont="1" applyFill="1" applyBorder="1" applyAlignment="1">
      <alignment horizontal="center" wrapText="1"/>
      <protection/>
    </xf>
    <xf numFmtId="0" fontId="13" fillId="0" borderId="2" xfId="20" applyFont="1" applyFill="1" applyBorder="1" applyAlignment="1">
      <alignment horizontal="center" wrapText="1"/>
      <protection/>
    </xf>
    <xf numFmtId="0" fontId="0" fillId="0" borderId="2" xfId="20" applyFont="1" applyFill="1" applyBorder="1">
      <alignment/>
      <protection/>
    </xf>
    <xf numFmtId="0" fontId="7" fillId="0" borderId="14" xfId="20" applyFont="1" applyFill="1" applyBorder="1" applyAlignment="1">
      <alignment horizontal="center"/>
      <protection/>
    </xf>
    <xf numFmtId="0" fontId="5" fillId="2" borderId="36" xfId="20" applyFont="1" applyFill="1" applyBorder="1" applyAlignment="1">
      <alignment horizontal="center" wrapText="1"/>
      <protection/>
    </xf>
    <xf numFmtId="0" fontId="5" fillId="2" borderId="37" xfId="20" applyFont="1" applyFill="1" applyBorder="1" applyAlignment="1">
      <alignment horizontal="center" wrapText="1"/>
      <protection/>
    </xf>
    <xf numFmtId="0" fontId="5" fillId="2" borderId="13" xfId="20" applyFont="1" applyFill="1" applyBorder="1" applyAlignment="1">
      <alignment horizontal="center" wrapText="1"/>
      <protection/>
    </xf>
    <xf numFmtId="0" fontId="5" fillId="2" borderId="12" xfId="20" applyFont="1" applyFill="1" applyBorder="1" applyAlignment="1">
      <alignment horizontal="center" wrapText="1"/>
      <protection/>
    </xf>
    <xf numFmtId="0" fontId="7" fillId="0" borderId="3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10" xfId="20" applyFont="1" applyFill="1" applyBorder="1" applyAlignment="1">
      <alignment horizontal="center"/>
      <protection/>
    </xf>
    <xf numFmtId="0" fontId="5" fillId="0" borderId="1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2" fillId="4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11" fillId="2" borderId="12" xfId="20" applyNumberFormat="1" applyFont="1" applyFill="1" applyBorder="1">
      <alignment/>
      <protection/>
    </xf>
    <xf numFmtId="169" fontId="0" fillId="0" borderId="6" xfId="0" applyNumberFormat="1" applyBorder="1"/>
    <xf numFmtId="166" fontId="0" fillId="0" borderId="2" xfId="0" applyNumberFormat="1" applyBorder="1"/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xcel Built-in Percent" xfId="21"/>
    <cellStyle name="Heading" xfId="22"/>
    <cellStyle name="Heading1" xfId="23"/>
    <cellStyle name="Result" xfId="24"/>
    <cellStyle name="Result2" xfId="25"/>
    <cellStyle name="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sa\AppData\Local\Temp\Preus_Univ_Pub_CAT_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-2on cicles"/>
      <sheetName val="grau"/>
      <sheetName val="master"/>
      <sheetName val="masters especials"/>
      <sheetName val="relació grau-màster"/>
      <sheetName val="Gr tots"/>
      <sheetName val="doctorat"/>
      <sheetName val="matr. success."/>
      <sheetName val="extraUE"/>
      <sheetName val="taxes"/>
      <sheetName val="evolució mínims"/>
      <sheetName val="evolució màxims"/>
      <sheetName val="relació min-max"/>
      <sheetName val="IPC"/>
      <sheetName val="calculs corrents"/>
      <sheetName val="Gr1"/>
    </sheetNames>
    <sheetDataSet>
      <sheetData sheetId="0">
        <row r="4">
          <cell r="A4">
            <v>1998</v>
          </cell>
        </row>
        <row r="5">
          <cell r="A5">
            <v>1999</v>
          </cell>
        </row>
        <row r="6">
          <cell r="A6">
            <v>2000</v>
          </cell>
        </row>
        <row r="7">
          <cell r="A7">
            <v>2001</v>
          </cell>
        </row>
        <row r="8">
          <cell r="A8">
            <v>2002</v>
          </cell>
        </row>
        <row r="9">
          <cell r="A9">
            <v>2003</v>
          </cell>
        </row>
        <row r="10">
          <cell r="A10">
            <v>2004</v>
          </cell>
        </row>
        <row r="11">
          <cell r="A11">
            <v>2005</v>
          </cell>
        </row>
        <row r="12">
          <cell r="A12">
            <v>2006</v>
          </cell>
        </row>
        <row r="13">
          <cell r="A13">
            <v>2007</v>
          </cell>
        </row>
        <row r="14">
          <cell r="A14">
            <v>2008</v>
          </cell>
        </row>
        <row r="15">
          <cell r="A15">
            <v>2009</v>
          </cell>
        </row>
        <row r="16">
          <cell r="A16">
            <v>2010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 topLeftCell="A1"/>
  </sheetViews>
  <sheetFormatPr defaultColWidth="8.7109375" defaultRowHeight="15"/>
  <cols>
    <col min="1" max="1" width="19.28125" style="0" bestFit="1" customWidth="1"/>
  </cols>
  <sheetData>
    <row r="1" ht="15">
      <c r="A1" t="s">
        <v>81</v>
      </c>
    </row>
    <row r="2" ht="15">
      <c r="A2" s="142" t="s">
        <v>83</v>
      </c>
    </row>
    <row r="3" ht="15">
      <c r="A3" s="142" t="s">
        <v>84</v>
      </c>
    </row>
    <row r="4" ht="15">
      <c r="A4" s="142" t="s">
        <v>86</v>
      </c>
    </row>
    <row r="5" ht="15">
      <c r="A5" s="142" t="s">
        <v>87</v>
      </c>
    </row>
    <row r="6" ht="15">
      <c r="A6" s="142" t="s">
        <v>88</v>
      </c>
    </row>
    <row r="7" ht="15">
      <c r="A7" s="142" t="s">
        <v>89</v>
      </c>
    </row>
    <row r="8" ht="15">
      <c r="A8" s="142" t="s">
        <v>90</v>
      </c>
    </row>
    <row r="9" ht="15">
      <c r="A9" s="142" t="s">
        <v>91</v>
      </c>
    </row>
    <row r="10" ht="15">
      <c r="A10" s="142" t="s">
        <v>92</v>
      </c>
    </row>
    <row r="11" ht="15">
      <c r="A11" s="142" t="s">
        <v>93</v>
      </c>
    </row>
    <row r="12" ht="15">
      <c r="A12" s="142" t="s">
        <v>94</v>
      </c>
    </row>
    <row r="13" ht="15">
      <c r="A13" s="142" t="s">
        <v>97</v>
      </c>
    </row>
    <row r="14" ht="15">
      <c r="A14" s="142" t="s">
        <v>85</v>
      </c>
    </row>
    <row r="15" ht="15">
      <c r="A15" s="142" t="s">
        <v>95</v>
      </c>
    </row>
    <row r="16" ht="15">
      <c r="A16" s="142" t="s">
        <v>116</v>
      </c>
    </row>
    <row r="17" ht="15">
      <c r="A17" s="142" t="s">
        <v>96</v>
      </c>
    </row>
  </sheetData>
  <hyperlinks>
    <hyperlink ref="A2" location="Start_2" display="IPC Cat"/>
    <hyperlink ref="A3" location="Start_3" display="1r-2n cicles"/>
    <hyperlink ref="A4" location="Start_4" display="Graus"/>
    <hyperlink ref="A5" location="Start_5" display="Màsters"/>
    <hyperlink ref="A6" location="Start_6" display="Màsters diferenciats"/>
    <hyperlink ref="A7" location="Start_7" display="Doctorat pre-EEES"/>
    <hyperlink ref="A8" location="Start_8" display="Doctorat EEES"/>
    <hyperlink ref="A9" location="Start_9" display="Matrícules successives"/>
    <hyperlink ref="A10" location="Start_10" display="ExtraUE"/>
    <hyperlink ref="A11" location="Start_11" display="Títols"/>
    <hyperlink ref="A12" location="Start_12" display="Gestió expedient"/>
    <hyperlink ref="A13" location="Start_13" display="Taxes pròpies"/>
    <hyperlink ref="A14" location="Start_14" display="UOC 1er i 2on cicles"/>
    <hyperlink ref="A15" location="Start_15" display="UOC graus"/>
    <hyperlink ref="A17" location="Start_16" display="Conjunt 1r-2n i grau"/>
    <hyperlink ref="A16" location="'UOC màsters'!A1" display="UOC màster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 topLeftCell="A1">
      <selection activeCell="A14" sqref="A14"/>
    </sheetView>
  </sheetViews>
  <sheetFormatPr defaultColWidth="9.140625" defaultRowHeight="15"/>
  <cols>
    <col min="1" max="1" width="6.140625" style="0" customWidth="1"/>
    <col min="2" max="2" width="15.7109375" style="0" customWidth="1"/>
  </cols>
  <sheetData>
    <row r="1" spans="1:2" ht="12.4" customHeight="1">
      <c r="A1" s="143" t="s">
        <v>82</v>
      </c>
      <c r="B1" s="144"/>
    </row>
    <row r="2" spans="1:2" ht="45.4" customHeight="1">
      <c r="A2" s="256" t="s">
        <v>101</v>
      </c>
      <c r="B2" s="257"/>
    </row>
    <row r="3" spans="1:2" ht="15">
      <c r="A3" s="201" t="s">
        <v>50</v>
      </c>
      <c r="B3" s="201"/>
    </row>
    <row r="4" spans="1:2" ht="15">
      <c r="A4" s="4">
        <f>'[1]matr. success.'!A13</f>
        <v>2006</v>
      </c>
      <c r="B4" s="29">
        <v>4</v>
      </c>
    </row>
    <row r="5" spans="1:2" ht="15">
      <c r="A5" s="4">
        <f>'[1]matr. success.'!A14</f>
        <v>2007</v>
      </c>
      <c r="B5" s="29">
        <v>4</v>
      </c>
    </row>
    <row r="6" spans="1:2" ht="15">
      <c r="A6" s="4">
        <f>'[1]matr. success.'!A15</f>
        <v>2008</v>
      </c>
      <c r="B6" s="29">
        <v>4</v>
      </c>
    </row>
    <row r="7" spans="1:2" ht="15">
      <c r="A7" s="4">
        <f>'[1]matr. success.'!A16</f>
        <v>2009</v>
      </c>
      <c r="B7" s="29">
        <v>4</v>
      </c>
    </row>
    <row r="8" spans="1:2" ht="15">
      <c r="A8" s="4">
        <f>'[1]matr. success.'!A17</f>
        <v>2010</v>
      </c>
      <c r="B8" s="29">
        <v>4</v>
      </c>
    </row>
    <row r="9" spans="1:2" ht="15">
      <c r="A9" s="4">
        <f>'[1]matr. success.'!A18</f>
        <v>2011</v>
      </c>
      <c r="B9" s="29">
        <v>4</v>
      </c>
    </row>
    <row r="10" spans="1:3" ht="15">
      <c r="A10" s="4">
        <v>2012</v>
      </c>
      <c r="B10" s="38">
        <v>4</v>
      </c>
      <c r="C10" t="s">
        <v>118</v>
      </c>
    </row>
    <row r="11" spans="1:3" ht="15">
      <c r="A11" s="4">
        <v>2013</v>
      </c>
      <c r="B11" s="165">
        <v>4</v>
      </c>
      <c r="C11" t="s">
        <v>118</v>
      </c>
    </row>
    <row r="12" spans="1:3" ht="15">
      <c r="A12" s="4">
        <v>2014</v>
      </c>
      <c r="B12" s="176">
        <v>4</v>
      </c>
      <c r="C12" t="s">
        <v>118</v>
      </c>
    </row>
    <row r="13" spans="1:2" ht="15">
      <c r="A13" s="4">
        <v>2015</v>
      </c>
      <c r="B13" s="176"/>
    </row>
  </sheetData>
  <mergeCells count="2">
    <mergeCell ref="A3:B3"/>
    <mergeCell ref="A2:B2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A21" sqref="A21"/>
    </sheetView>
  </sheetViews>
  <sheetFormatPr defaultColWidth="8.7109375" defaultRowHeight="15"/>
  <cols>
    <col min="1" max="1" width="5.00390625" style="60" bestFit="1" customWidth="1"/>
    <col min="2" max="2" width="11.140625" style="60" customWidth="1"/>
    <col min="3" max="3" width="11.7109375" style="60" customWidth="1"/>
    <col min="4" max="4" width="11.421875" style="60" customWidth="1"/>
    <col min="5" max="5" width="4.28125" style="60" bestFit="1" customWidth="1"/>
    <col min="6" max="6" width="6.421875" style="60" bestFit="1" customWidth="1"/>
    <col min="7" max="9" width="12.00390625" style="60" bestFit="1" customWidth="1"/>
    <col min="10" max="10" width="10.7109375" style="60" bestFit="1" customWidth="1"/>
    <col min="11" max="11" width="11.7109375" style="60" bestFit="1" customWidth="1"/>
    <col min="12" max="12" width="7.7109375" style="60" bestFit="1" customWidth="1"/>
    <col min="13" max="16384" width="8.7109375" style="60" customWidth="1"/>
  </cols>
  <sheetData>
    <row r="1" spans="1:12" ht="15">
      <c r="A1" s="145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">
      <c r="A2" s="216" t="s">
        <v>102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>
      <c r="A3" s="258"/>
      <c r="B3" s="260" t="s">
        <v>10</v>
      </c>
      <c r="C3" s="260"/>
      <c r="D3" s="261"/>
      <c r="E3" s="226" t="s">
        <v>2</v>
      </c>
      <c r="F3" s="227"/>
      <c r="G3" s="262" t="s">
        <v>11</v>
      </c>
      <c r="H3" s="260"/>
      <c r="I3" s="260"/>
      <c r="J3" s="260"/>
      <c r="K3" s="260"/>
      <c r="L3" s="260"/>
    </row>
    <row r="4" spans="1:12" ht="15">
      <c r="A4" s="259"/>
      <c r="B4" s="263" t="s">
        <v>65</v>
      </c>
      <c r="C4" s="263"/>
      <c r="D4" s="264"/>
      <c r="E4" s="228"/>
      <c r="F4" s="229"/>
      <c r="G4" s="265" t="s">
        <v>56</v>
      </c>
      <c r="H4" s="266"/>
      <c r="I4" s="267"/>
      <c r="J4" s="268" t="s">
        <v>69</v>
      </c>
      <c r="K4" s="266"/>
      <c r="L4" s="266"/>
    </row>
    <row r="5" spans="1:12" ht="38.25">
      <c r="A5" s="259"/>
      <c r="B5" s="93" t="s">
        <v>66</v>
      </c>
      <c r="C5" s="93" t="s">
        <v>67</v>
      </c>
      <c r="D5" s="96" t="s">
        <v>68</v>
      </c>
      <c r="E5" s="228"/>
      <c r="F5" s="229"/>
      <c r="G5" s="98" t="s">
        <v>66</v>
      </c>
      <c r="H5" s="93" t="s">
        <v>67</v>
      </c>
      <c r="I5" s="96" t="s">
        <v>68</v>
      </c>
      <c r="J5" s="101" t="s">
        <v>66</v>
      </c>
      <c r="K5" s="93" t="s">
        <v>67</v>
      </c>
      <c r="L5" s="94" t="s">
        <v>68</v>
      </c>
    </row>
    <row r="6" spans="1:12" ht="15">
      <c r="A6" s="57">
        <v>2001</v>
      </c>
      <c r="B6" s="58">
        <v>81.14</v>
      </c>
      <c r="C6" s="58">
        <v>100.49</v>
      </c>
      <c r="D6" s="69">
        <v>147.11</v>
      </c>
      <c r="E6" s="71"/>
      <c r="F6" s="75">
        <v>1</v>
      </c>
      <c r="G6" s="99">
        <f>B6*$F6</f>
        <v>81.14</v>
      </c>
      <c r="H6" s="95">
        <f aca="true" t="shared" si="0" ref="H6:I17">C6*$F6</f>
        <v>100.49</v>
      </c>
      <c r="I6" s="100">
        <f t="shared" si="0"/>
        <v>147.11</v>
      </c>
      <c r="J6" s="102"/>
      <c r="K6" s="92"/>
      <c r="L6" s="92"/>
    </row>
    <row r="7" spans="1:12" ht="15">
      <c r="A7" s="57">
        <v>2002</v>
      </c>
      <c r="B7" s="58">
        <v>105.21</v>
      </c>
      <c r="C7" s="58">
        <v>105.21</v>
      </c>
      <c r="D7" s="69">
        <v>154.02</v>
      </c>
      <c r="E7" s="71">
        <f>'IPC Cat'!B8</f>
        <v>3.7</v>
      </c>
      <c r="F7" s="72">
        <f aca="true" t="shared" si="1" ref="F7:F18">F6/(1+E7/100)</f>
        <v>0.9643201542912248</v>
      </c>
      <c r="G7" s="99">
        <f aca="true" t="shared" si="2" ref="G7:G17">B7*$F7</f>
        <v>101.45612343297975</v>
      </c>
      <c r="H7" s="95">
        <f t="shared" si="0"/>
        <v>101.45612343297975</v>
      </c>
      <c r="I7" s="100">
        <f t="shared" si="0"/>
        <v>148.52459016393445</v>
      </c>
      <c r="J7" s="103">
        <f>(G7-G$6)/G$6</f>
        <v>0.2503835769408399</v>
      </c>
      <c r="K7" s="59">
        <f aca="true" t="shared" si="3" ref="K7:L17">(H7-H$6)/H$6</f>
        <v>0.009614125116725611</v>
      </c>
      <c r="L7" s="59">
        <f t="shared" si="3"/>
        <v>0.009615866793110151</v>
      </c>
    </row>
    <row r="8" spans="1:12" ht="15">
      <c r="A8" s="57">
        <v>2003</v>
      </c>
      <c r="B8" s="58">
        <v>120</v>
      </c>
      <c r="C8" s="58">
        <v>120</v>
      </c>
      <c r="D8" s="69">
        <v>155</v>
      </c>
      <c r="E8" s="71">
        <f>'IPC Cat'!B9</f>
        <v>3.1</v>
      </c>
      <c r="F8" s="72">
        <f t="shared" si="1"/>
        <v>0.9353250769071045</v>
      </c>
      <c r="G8" s="99">
        <f t="shared" si="2"/>
        <v>112.23900922885254</v>
      </c>
      <c r="H8" s="95">
        <f t="shared" si="0"/>
        <v>112.23900922885254</v>
      </c>
      <c r="I8" s="100">
        <f t="shared" si="0"/>
        <v>144.9753869206012</v>
      </c>
      <c r="J8" s="103">
        <f aca="true" t="shared" si="4" ref="J8:J17">(G8-G$6)/G$6</f>
        <v>0.3832759333109753</v>
      </c>
      <c r="K8" s="59">
        <f t="shared" si="3"/>
        <v>0.11691719801823608</v>
      </c>
      <c r="L8" s="59">
        <f t="shared" si="3"/>
        <v>-0.01451031934877849</v>
      </c>
    </row>
    <row r="9" spans="1:12" ht="15">
      <c r="A9" s="57">
        <v>2004</v>
      </c>
      <c r="B9" s="58">
        <v>130</v>
      </c>
      <c r="C9" s="58">
        <v>130</v>
      </c>
      <c r="D9" s="97">
        <v>160</v>
      </c>
      <c r="E9" s="71">
        <f>'IPC Cat'!B10</f>
        <v>3.9</v>
      </c>
      <c r="F9" s="72">
        <f t="shared" si="1"/>
        <v>0.9002166283995232</v>
      </c>
      <c r="G9" s="99">
        <f t="shared" si="2"/>
        <v>117.02816169193802</v>
      </c>
      <c r="H9" s="95">
        <f t="shared" si="0"/>
        <v>117.02816169193802</v>
      </c>
      <c r="I9" s="100">
        <f t="shared" si="0"/>
        <v>144.0346605439237</v>
      </c>
      <c r="J9" s="103">
        <f t="shared" si="4"/>
        <v>0.4422992567406707</v>
      </c>
      <c r="K9" s="59">
        <f t="shared" si="3"/>
        <v>0.16457519844699006</v>
      </c>
      <c r="L9" s="59">
        <f t="shared" si="3"/>
        <v>-0.020905033349713185</v>
      </c>
    </row>
    <row r="10" spans="1:12" ht="15">
      <c r="A10" s="57">
        <v>2005</v>
      </c>
      <c r="B10" s="58">
        <v>155</v>
      </c>
      <c r="C10" s="58">
        <v>155</v>
      </c>
      <c r="D10" s="97">
        <v>175</v>
      </c>
      <c r="E10" s="71">
        <f>'IPC Cat'!B11</f>
        <v>3.6</v>
      </c>
      <c r="F10" s="72">
        <f t="shared" si="1"/>
        <v>0.8689349694976093</v>
      </c>
      <c r="G10" s="99">
        <f t="shared" si="2"/>
        <v>134.68492027212943</v>
      </c>
      <c r="H10" s="95">
        <f t="shared" si="0"/>
        <v>134.68492027212943</v>
      </c>
      <c r="I10" s="100">
        <f t="shared" si="0"/>
        <v>152.06361966208163</v>
      </c>
      <c r="J10" s="103">
        <f t="shared" si="4"/>
        <v>0.6599078170092363</v>
      </c>
      <c r="K10" s="59">
        <f t="shared" si="3"/>
        <v>0.34028182179450134</v>
      </c>
      <c r="L10" s="59">
        <f t="shared" si="3"/>
        <v>0.033672895534509015</v>
      </c>
    </row>
    <row r="11" spans="1:12" ht="15">
      <c r="A11" s="57">
        <v>2006</v>
      </c>
      <c r="B11" s="58">
        <v>155</v>
      </c>
      <c r="C11" s="58">
        <v>155</v>
      </c>
      <c r="D11" s="97">
        <v>175</v>
      </c>
      <c r="E11" s="71">
        <f>'IPC Cat'!B12</f>
        <v>4.1</v>
      </c>
      <c r="F11" s="72">
        <f t="shared" si="1"/>
        <v>0.8347117862609119</v>
      </c>
      <c r="G11" s="99">
        <f t="shared" si="2"/>
        <v>129.38032687044134</v>
      </c>
      <c r="H11" s="95">
        <f t="shared" si="0"/>
        <v>129.38032687044134</v>
      </c>
      <c r="I11" s="100">
        <f t="shared" si="0"/>
        <v>146.0745625956596</v>
      </c>
      <c r="J11" s="103">
        <f t="shared" si="4"/>
        <v>0.5945320048119465</v>
      </c>
      <c r="K11" s="59">
        <f t="shared" si="3"/>
        <v>0.28749454543179764</v>
      </c>
      <c r="L11" s="59">
        <f t="shared" si="3"/>
        <v>-0.0070385249428348015</v>
      </c>
    </row>
    <row r="12" spans="1:12" ht="15">
      <c r="A12" s="57">
        <v>2007</v>
      </c>
      <c r="B12" s="58">
        <v>162.29</v>
      </c>
      <c r="C12" s="58">
        <v>162.29</v>
      </c>
      <c r="D12" s="69">
        <v>183.23</v>
      </c>
      <c r="E12" s="71">
        <f>'IPC Cat'!B13</f>
        <v>2.6</v>
      </c>
      <c r="F12" s="72">
        <f t="shared" si="1"/>
        <v>0.8135592458683352</v>
      </c>
      <c r="G12" s="99">
        <f t="shared" si="2"/>
        <v>132.0325300119721</v>
      </c>
      <c r="H12" s="95">
        <f t="shared" si="0"/>
        <v>132.0325300119721</v>
      </c>
      <c r="I12" s="100">
        <f t="shared" si="0"/>
        <v>149.06846062045506</v>
      </c>
      <c r="J12" s="103">
        <f t="shared" si="4"/>
        <v>0.6272187578502848</v>
      </c>
      <c r="K12" s="59">
        <f t="shared" si="3"/>
        <v>0.31388725258206907</v>
      </c>
      <c r="L12" s="59">
        <f t="shared" si="3"/>
        <v>0.013312899330127404</v>
      </c>
    </row>
    <row r="13" spans="1:12" ht="15">
      <c r="A13" s="57">
        <v>2008</v>
      </c>
      <c r="B13" s="58">
        <v>170.75</v>
      </c>
      <c r="C13" s="58">
        <v>170.75</v>
      </c>
      <c r="D13" s="97">
        <v>193</v>
      </c>
      <c r="E13" s="71">
        <f>'IPC Cat'!B14</f>
        <v>4.5</v>
      </c>
      <c r="F13" s="72">
        <f t="shared" si="1"/>
        <v>0.7785255941323782</v>
      </c>
      <c r="G13" s="99">
        <f t="shared" si="2"/>
        <v>132.93324519810358</v>
      </c>
      <c r="H13" s="95">
        <f t="shared" si="0"/>
        <v>132.93324519810358</v>
      </c>
      <c r="I13" s="100">
        <f t="shared" si="0"/>
        <v>150.25543966754898</v>
      </c>
      <c r="J13" s="103">
        <f t="shared" si="4"/>
        <v>0.638319511931274</v>
      </c>
      <c r="K13" s="59">
        <f t="shared" si="3"/>
        <v>0.32285048460646415</v>
      </c>
      <c r="L13" s="59">
        <f t="shared" si="3"/>
        <v>0.021381548960294813</v>
      </c>
    </row>
    <row r="14" spans="1:12" ht="15">
      <c r="A14" s="57">
        <v>2009</v>
      </c>
      <c r="B14" s="58">
        <v>184</v>
      </c>
      <c r="C14" s="58">
        <v>184</v>
      </c>
      <c r="D14" s="69">
        <v>206</v>
      </c>
      <c r="E14" s="173">
        <f>'IPC Cat'!B15</f>
        <v>-0.3</v>
      </c>
      <c r="F14" s="72">
        <f t="shared" si="1"/>
        <v>0.780868198728564</v>
      </c>
      <c r="G14" s="99">
        <f t="shared" si="2"/>
        <v>143.67974856605576</v>
      </c>
      <c r="H14" s="95">
        <f t="shared" si="0"/>
        <v>143.67974856605576</v>
      </c>
      <c r="I14" s="100">
        <f t="shared" si="0"/>
        <v>160.85884893808418</v>
      </c>
      <c r="J14" s="103">
        <f t="shared" si="4"/>
        <v>0.7707634775210225</v>
      </c>
      <c r="K14" s="59">
        <f t="shared" si="3"/>
        <v>0.42979150727491067</v>
      </c>
      <c r="L14" s="59">
        <f t="shared" si="3"/>
        <v>0.09345964882118254</v>
      </c>
    </row>
    <row r="15" spans="1:12" ht="15">
      <c r="A15" s="57">
        <v>2010</v>
      </c>
      <c r="B15" s="58">
        <v>200</v>
      </c>
      <c r="C15" s="58">
        <v>200</v>
      </c>
      <c r="D15" s="69">
        <v>200</v>
      </c>
      <c r="E15" s="173">
        <f>'IPC Cat'!B16</f>
        <v>2</v>
      </c>
      <c r="F15" s="72">
        <f t="shared" si="1"/>
        <v>0.7655570575770234</v>
      </c>
      <c r="G15" s="99">
        <f t="shared" si="2"/>
        <v>153.11141151540468</v>
      </c>
      <c r="H15" s="95">
        <f t="shared" si="0"/>
        <v>153.11141151540468</v>
      </c>
      <c r="I15" s="100">
        <f t="shared" si="0"/>
        <v>153.11141151540468</v>
      </c>
      <c r="J15" s="103">
        <f t="shared" si="4"/>
        <v>0.8870028532832719</v>
      </c>
      <c r="K15" s="59">
        <f t="shared" si="3"/>
        <v>0.5236482387840052</v>
      </c>
      <c r="L15" s="59">
        <f t="shared" si="3"/>
        <v>0.040795401505028</v>
      </c>
    </row>
    <row r="16" spans="1:12" ht="15">
      <c r="A16" s="57">
        <v>2011</v>
      </c>
      <c r="B16" s="58">
        <v>207.2</v>
      </c>
      <c r="C16" s="58">
        <v>207.2</v>
      </c>
      <c r="D16" s="69">
        <v>207.2</v>
      </c>
      <c r="E16" s="71">
        <f>'IPC Cat'!B17</f>
        <v>3.5</v>
      </c>
      <c r="F16" s="72">
        <f t="shared" si="1"/>
        <v>0.7396686546637908</v>
      </c>
      <c r="G16" s="99">
        <f t="shared" si="2"/>
        <v>153.25934524633746</v>
      </c>
      <c r="H16" s="95">
        <f t="shared" si="0"/>
        <v>153.25934524633746</v>
      </c>
      <c r="I16" s="100">
        <f t="shared" si="0"/>
        <v>153.25934524633746</v>
      </c>
      <c r="J16" s="103">
        <f t="shared" si="4"/>
        <v>0.8888260444458647</v>
      </c>
      <c r="K16" s="59">
        <f t="shared" si="3"/>
        <v>0.5251203626862122</v>
      </c>
      <c r="L16" s="59">
        <f t="shared" si="3"/>
        <v>0.041801000926772115</v>
      </c>
    </row>
    <row r="17" spans="1:12" ht="15">
      <c r="A17" s="57">
        <v>2012</v>
      </c>
      <c r="B17" s="58">
        <v>211.97</v>
      </c>
      <c r="C17" s="58">
        <v>211.97</v>
      </c>
      <c r="D17" s="69">
        <v>211.97</v>
      </c>
      <c r="E17" s="71">
        <f>'IPC Cat'!B18</f>
        <v>2.3</v>
      </c>
      <c r="F17" s="72">
        <f t="shared" si="1"/>
        <v>0.72303876311221</v>
      </c>
      <c r="G17" s="99">
        <f t="shared" si="2"/>
        <v>153.26252661689517</v>
      </c>
      <c r="H17" s="95">
        <f t="shared" si="0"/>
        <v>153.26252661689517</v>
      </c>
      <c r="I17" s="100">
        <f t="shared" si="0"/>
        <v>153.26252661689517</v>
      </c>
      <c r="J17" s="103">
        <f t="shared" si="4"/>
        <v>0.8888652528579637</v>
      </c>
      <c r="K17" s="59">
        <f t="shared" si="3"/>
        <v>0.5251520212647545</v>
      </c>
      <c r="L17" s="59">
        <f t="shared" si="3"/>
        <v>0.04182262672078824</v>
      </c>
    </row>
    <row r="18" spans="1:12" ht="15">
      <c r="A18" s="57">
        <v>2013</v>
      </c>
      <c r="B18" s="58">
        <v>216.63</v>
      </c>
      <c r="C18" s="58">
        <v>216.63</v>
      </c>
      <c r="D18" s="58">
        <v>216.63</v>
      </c>
      <c r="E18" s="71">
        <f>'IPC Cat'!B19</f>
        <v>2.2</v>
      </c>
      <c r="F18" s="72">
        <f t="shared" si="1"/>
        <v>0.7074743278984442</v>
      </c>
      <c r="G18" s="99">
        <f aca="true" t="shared" si="5" ref="G18">B18*$F18</f>
        <v>153.26016365263996</v>
      </c>
      <c r="H18" s="95">
        <f aca="true" t="shared" si="6" ref="H18">C18*$F18</f>
        <v>153.26016365263996</v>
      </c>
      <c r="I18" s="100">
        <f aca="true" t="shared" si="7" ref="I18">D18*$F18</f>
        <v>153.26016365263996</v>
      </c>
      <c r="J18" s="103">
        <f aca="true" t="shared" si="8" ref="J18">(G18-G$6)/G$6</f>
        <v>0.8888361307941824</v>
      </c>
      <c r="K18" s="59">
        <f aca="true" t="shared" si="9" ref="K18">(H18-H$6)/H$6</f>
        <v>0.5251285068428696</v>
      </c>
      <c r="L18" s="59">
        <f aca="true" t="shared" si="10" ref="L18">(I18-I$6)/I$6</f>
        <v>0.04180656415362617</v>
      </c>
    </row>
    <row r="19" spans="1:12" ht="15">
      <c r="A19" s="57">
        <v>2014</v>
      </c>
      <c r="B19" s="58">
        <v>218.13</v>
      </c>
      <c r="C19" s="58">
        <v>218.15</v>
      </c>
      <c r="D19" s="58">
        <v>218.15</v>
      </c>
      <c r="E19" s="71">
        <f>'IPC Cat'!B20</f>
        <v>0.5</v>
      </c>
      <c r="F19" s="72">
        <f aca="true" t="shared" si="11" ref="F19">F18/(1+E19/100)</f>
        <v>0.7039545551228301</v>
      </c>
      <c r="G19" s="99">
        <f aca="true" t="shared" si="12" ref="G19">B19*$F19</f>
        <v>153.55360710894294</v>
      </c>
      <c r="H19" s="95">
        <f aca="true" t="shared" si="13" ref="H19">C19*$F19</f>
        <v>153.5676862000454</v>
      </c>
      <c r="I19" s="100">
        <f aca="true" t="shared" si="14" ref="I19">D19*$F19</f>
        <v>153.5676862000454</v>
      </c>
      <c r="J19" s="103">
        <f aca="true" t="shared" si="15" ref="J19">(G19-G$6)/G$6</f>
        <v>0.8924526387594643</v>
      </c>
      <c r="K19" s="59">
        <f aca="true" t="shared" si="16" ref="K19">(H19-H$6)/H$6</f>
        <v>0.5281887371882316</v>
      </c>
      <c r="L19" s="59">
        <f aca="true" t="shared" si="17" ref="L19">(I19-I$6)/I$6</f>
        <v>0.043896990007785824</v>
      </c>
    </row>
    <row r="20" spans="1:12" ht="15">
      <c r="A20" s="57">
        <v>2015</v>
      </c>
      <c r="B20" s="58"/>
      <c r="C20" s="58"/>
      <c r="D20" s="58"/>
      <c r="E20" s="71"/>
      <c r="F20" s="72"/>
      <c r="G20" s="99"/>
      <c r="H20" s="95"/>
      <c r="I20" s="100"/>
      <c r="J20" s="103"/>
      <c r="K20" s="59"/>
      <c r="L20" s="59"/>
    </row>
  </sheetData>
  <mergeCells count="8">
    <mergeCell ref="A2:L2"/>
    <mergeCell ref="A3:A5"/>
    <mergeCell ref="B3:D3"/>
    <mergeCell ref="E3:F5"/>
    <mergeCell ref="G3:L3"/>
    <mergeCell ref="B4:D4"/>
    <mergeCell ref="G4:I4"/>
    <mergeCell ref="J4:L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21" sqref="A21"/>
    </sheetView>
  </sheetViews>
  <sheetFormatPr defaultColWidth="8.7109375" defaultRowHeight="15"/>
  <cols>
    <col min="1" max="1" width="5.00390625" style="60" bestFit="1" customWidth="1"/>
    <col min="2" max="3" width="8.421875" style="60" bestFit="1" customWidth="1"/>
    <col min="4" max="4" width="8.28125" style="60" bestFit="1" customWidth="1"/>
    <col min="5" max="5" width="4.28125" style="60" bestFit="1" customWidth="1"/>
    <col min="6" max="6" width="6.421875" style="60" bestFit="1" customWidth="1"/>
    <col min="7" max="8" width="8.421875" style="60" bestFit="1" customWidth="1"/>
    <col min="9" max="9" width="9.140625" style="60" customWidth="1"/>
    <col min="10" max="10" width="8.421875" style="60" bestFit="1" customWidth="1"/>
    <col min="11" max="16384" width="8.7109375" style="60" customWidth="1"/>
  </cols>
  <sheetData>
    <row r="1" spans="1:10" ht="15">
      <c r="A1" s="145" t="s">
        <v>82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216" t="s">
        <v>80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4.65" customHeight="1">
      <c r="A3" s="258"/>
      <c r="B3" s="269" t="s">
        <v>10</v>
      </c>
      <c r="C3" s="270"/>
      <c r="D3" s="271"/>
      <c r="E3" s="226" t="s">
        <v>2</v>
      </c>
      <c r="F3" s="227"/>
      <c r="G3" s="262" t="s">
        <v>11</v>
      </c>
      <c r="H3" s="260"/>
      <c r="I3" s="260"/>
      <c r="J3" s="260"/>
    </row>
    <row r="4" spans="1:10" ht="15">
      <c r="A4" s="259"/>
      <c r="B4" s="261"/>
      <c r="C4" s="272"/>
      <c r="D4" s="273"/>
      <c r="E4" s="228"/>
      <c r="F4" s="229"/>
      <c r="G4" s="265" t="s">
        <v>56</v>
      </c>
      <c r="H4" s="267"/>
      <c r="I4" s="268" t="s">
        <v>69</v>
      </c>
      <c r="J4" s="266"/>
    </row>
    <row r="5" spans="1:10" ht="38.25">
      <c r="A5" s="259"/>
      <c r="B5" s="93" t="s">
        <v>70</v>
      </c>
      <c r="C5" s="104" t="s">
        <v>71</v>
      </c>
      <c r="D5" s="166" t="s">
        <v>120</v>
      </c>
      <c r="E5" s="228"/>
      <c r="F5" s="229"/>
      <c r="G5" s="98" t="s">
        <v>70</v>
      </c>
      <c r="H5" s="104" t="s">
        <v>71</v>
      </c>
      <c r="I5" s="101" t="s">
        <v>70</v>
      </c>
      <c r="J5" s="93" t="s">
        <v>71</v>
      </c>
    </row>
    <row r="6" spans="1:10" ht="15">
      <c r="A6" s="57">
        <v>2001</v>
      </c>
      <c r="B6" s="39">
        <v>30.05</v>
      </c>
      <c r="C6" s="105">
        <v>42.07</v>
      </c>
      <c r="D6" s="167"/>
      <c r="E6" s="71"/>
      <c r="F6" s="75">
        <v>1</v>
      </c>
      <c r="G6" s="70">
        <f aca="true" t="shared" si="0" ref="G6:G17">B6*$F6</f>
        <v>30.05</v>
      </c>
      <c r="H6" s="69">
        <f aca="true" t="shared" si="1" ref="H6:H17">C6*$F6</f>
        <v>42.07</v>
      </c>
      <c r="I6" s="102"/>
      <c r="J6" s="92"/>
    </row>
    <row r="7" spans="1:10" ht="15">
      <c r="A7" s="57">
        <v>2002</v>
      </c>
      <c r="B7" s="39">
        <v>31.46</v>
      </c>
      <c r="C7" s="105">
        <v>44.05</v>
      </c>
      <c r="D7" s="167"/>
      <c r="E7" s="71">
        <f>'IPC Cat'!B8</f>
        <v>3.7</v>
      </c>
      <c r="F7" s="72">
        <f aca="true" t="shared" si="2" ref="F7:F18">F6/(1+E7/100)</f>
        <v>0.9643201542912248</v>
      </c>
      <c r="G7" s="70">
        <f t="shared" si="0"/>
        <v>30.33751205400193</v>
      </c>
      <c r="H7" s="69">
        <f t="shared" si="1"/>
        <v>42.478302796528446</v>
      </c>
      <c r="I7" s="103">
        <f>(G7-G$6)/G$6</f>
        <v>0.00956778881869982</v>
      </c>
      <c r="J7" s="59">
        <f>(H7-H$6)/H$6</f>
        <v>0.009705319622734628</v>
      </c>
    </row>
    <row r="8" spans="1:10" ht="15">
      <c r="A8" s="57">
        <v>2003</v>
      </c>
      <c r="B8" s="39">
        <v>32.94</v>
      </c>
      <c r="C8" s="105">
        <v>46.12</v>
      </c>
      <c r="D8" s="167"/>
      <c r="E8" s="71">
        <f>'IPC Cat'!B9</f>
        <v>3.1</v>
      </c>
      <c r="F8" s="72">
        <f t="shared" si="2"/>
        <v>0.9353250769071045</v>
      </c>
      <c r="G8" s="70">
        <f t="shared" si="0"/>
        <v>30.80960803332002</v>
      </c>
      <c r="H8" s="69">
        <f t="shared" si="1"/>
        <v>43.13719254695566</v>
      </c>
      <c r="I8" s="103">
        <f aca="true" t="shared" si="3" ref="I8:J17">(G8-G$6)/G$6</f>
        <v>0.025278137548087207</v>
      </c>
      <c r="J8" s="59">
        <f t="shared" si="3"/>
        <v>0.025367067909571186</v>
      </c>
    </row>
    <row r="9" spans="1:10" ht="15">
      <c r="A9" s="57">
        <v>2004</v>
      </c>
      <c r="B9" s="39">
        <v>35.28</v>
      </c>
      <c r="C9" s="105">
        <v>49.39</v>
      </c>
      <c r="D9" s="167"/>
      <c r="E9" s="71">
        <f>'IPC Cat'!B10</f>
        <v>3.9</v>
      </c>
      <c r="F9" s="72">
        <f t="shared" si="2"/>
        <v>0.9002166283995232</v>
      </c>
      <c r="G9" s="70">
        <f t="shared" si="0"/>
        <v>31.75964264993518</v>
      </c>
      <c r="H9" s="69">
        <f t="shared" si="1"/>
        <v>44.46169927665245</v>
      </c>
      <c r="I9" s="103">
        <f t="shared" si="3"/>
        <v>0.05689326622080466</v>
      </c>
      <c r="J9" s="59">
        <f t="shared" si="3"/>
        <v>0.05685047008919546</v>
      </c>
    </row>
    <row r="10" spans="1:10" ht="15">
      <c r="A10" s="57">
        <v>2005</v>
      </c>
      <c r="B10" s="39">
        <v>38</v>
      </c>
      <c r="C10" s="105">
        <v>53</v>
      </c>
      <c r="D10" s="167"/>
      <c r="E10" s="71">
        <f>'IPC Cat'!B11</f>
        <v>3.6</v>
      </c>
      <c r="F10" s="72">
        <f t="shared" si="2"/>
        <v>0.8689349694976093</v>
      </c>
      <c r="G10" s="70">
        <f t="shared" si="0"/>
        <v>33.01952884090915</v>
      </c>
      <c r="H10" s="69">
        <f t="shared" si="1"/>
        <v>46.05355338337329</v>
      </c>
      <c r="I10" s="103">
        <f t="shared" si="3"/>
        <v>0.09881959537135282</v>
      </c>
      <c r="J10" s="59">
        <f t="shared" si="3"/>
        <v>0.09468869463687404</v>
      </c>
    </row>
    <row r="11" spans="1:10" ht="15">
      <c r="A11" s="57">
        <v>2006</v>
      </c>
      <c r="B11" s="39">
        <v>39.9</v>
      </c>
      <c r="C11" s="105">
        <v>55.65</v>
      </c>
      <c r="D11" s="167"/>
      <c r="E11" s="71">
        <f>'IPC Cat'!B12</f>
        <v>4.1</v>
      </c>
      <c r="F11" s="72">
        <f t="shared" si="2"/>
        <v>0.8347117862609119</v>
      </c>
      <c r="G11" s="70">
        <f t="shared" si="0"/>
        <v>33.305000271810385</v>
      </c>
      <c r="H11" s="69">
        <f t="shared" si="1"/>
        <v>46.451710905419745</v>
      </c>
      <c r="I11" s="103">
        <f t="shared" si="3"/>
        <v>0.10831947659934725</v>
      </c>
      <c r="J11" s="59">
        <f t="shared" si="3"/>
        <v>0.10415286202566543</v>
      </c>
    </row>
    <row r="12" spans="1:10" ht="15">
      <c r="A12" s="57">
        <v>2007</v>
      </c>
      <c r="B12" s="39">
        <v>41.78</v>
      </c>
      <c r="C12" s="105">
        <v>58.27</v>
      </c>
      <c r="D12" s="167"/>
      <c r="E12" s="71">
        <f>'IPC Cat'!B13</f>
        <v>2.6</v>
      </c>
      <c r="F12" s="72">
        <f t="shared" si="2"/>
        <v>0.8135592458683352</v>
      </c>
      <c r="G12" s="70">
        <f t="shared" si="0"/>
        <v>33.99050529237904</v>
      </c>
      <c r="H12" s="69">
        <f t="shared" si="1"/>
        <v>47.40609725674789</v>
      </c>
      <c r="I12" s="103">
        <f t="shared" si="3"/>
        <v>0.13113162370645723</v>
      </c>
      <c r="J12" s="59">
        <f t="shared" si="3"/>
        <v>0.1268385371226026</v>
      </c>
    </row>
    <row r="13" spans="1:10" ht="15">
      <c r="A13" s="57">
        <v>2008</v>
      </c>
      <c r="B13" s="39">
        <v>44</v>
      </c>
      <c r="C13" s="105">
        <v>61.3</v>
      </c>
      <c r="D13" s="167"/>
      <c r="E13" s="71">
        <f>'IPC Cat'!B14</f>
        <v>4.5</v>
      </c>
      <c r="F13" s="72">
        <f t="shared" si="2"/>
        <v>0.7785255941323782</v>
      </c>
      <c r="G13" s="70">
        <f t="shared" si="0"/>
        <v>34.25512614182464</v>
      </c>
      <c r="H13" s="69">
        <f t="shared" si="1"/>
        <v>47.723618920314784</v>
      </c>
      <c r="I13" s="103">
        <f t="shared" si="3"/>
        <v>0.13993764199083658</v>
      </c>
      <c r="J13" s="59">
        <f t="shared" si="3"/>
        <v>0.13438599763049167</v>
      </c>
    </row>
    <row r="14" spans="1:10" ht="15">
      <c r="A14" s="57">
        <v>2009</v>
      </c>
      <c r="B14" s="39">
        <v>44.45</v>
      </c>
      <c r="C14" s="105">
        <v>61.9</v>
      </c>
      <c r="D14" s="167"/>
      <c r="E14" s="173">
        <f>'IPC Cat'!B15</f>
        <v>-0.3</v>
      </c>
      <c r="F14" s="72">
        <f t="shared" si="2"/>
        <v>0.780868198728564</v>
      </c>
      <c r="G14" s="70">
        <f t="shared" si="0"/>
        <v>34.70959143348467</v>
      </c>
      <c r="H14" s="69">
        <f t="shared" si="1"/>
        <v>48.33574150129811</v>
      </c>
      <c r="I14" s="103">
        <f t="shared" si="3"/>
        <v>0.15506127898451472</v>
      </c>
      <c r="J14" s="59">
        <f t="shared" si="3"/>
        <v>0.14893609463508697</v>
      </c>
    </row>
    <row r="15" spans="1:10" ht="15">
      <c r="A15" s="57">
        <v>2010</v>
      </c>
      <c r="B15" s="39">
        <v>50</v>
      </c>
      <c r="C15" s="105">
        <v>64</v>
      </c>
      <c r="D15" s="167"/>
      <c r="E15" s="173">
        <f>'IPC Cat'!B16</f>
        <v>2</v>
      </c>
      <c r="F15" s="72">
        <f t="shared" si="2"/>
        <v>0.7655570575770234</v>
      </c>
      <c r="G15" s="70">
        <f t="shared" si="0"/>
        <v>38.27785287885117</v>
      </c>
      <c r="H15" s="69">
        <f t="shared" si="1"/>
        <v>48.9956516849295</v>
      </c>
      <c r="I15" s="103">
        <f t="shared" si="3"/>
        <v>0.2738054202612702</v>
      </c>
      <c r="J15" s="59">
        <f t="shared" si="3"/>
        <v>0.16462209852458992</v>
      </c>
    </row>
    <row r="16" spans="1:10" ht="15">
      <c r="A16" s="57">
        <v>2011</v>
      </c>
      <c r="B16" s="39">
        <v>51.8</v>
      </c>
      <c r="C16" s="105">
        <v>66.3</v>
      </c>
      <c r="D16" s="167"/>
      <c r="E16" s="71">
        <f>'IPC Cat'!B17</f>
        <v>3.5</v>
      </c>
      <c r="F16" s="72">
        <f t="shared" si="2"/>
        <v>0.7396686546637908</v>
      </c>
      <c r="G16" s="70">
        <f t="shared" si="0"/>
        <v>38.314836311584365</v>
      </c>
      <c r="H16" s="69">
        <f t="shared" si="1"/>
        <v>49.04003180420933</v>
      </c>
      <c r="I16" s="103">
        <f t="shared" si="3"/>
        <v>0.2750361501359189</v>
      </c>
      <c r="J16" s="59">
        <f t="shared" si="3"/>
        <v>0.16567700984571732</v>
      </c>
    </row>
    <row r="17" spans="1:10" ht="15">
      <c r="A17" s="57">
        <v>2012</v>
      </c>
      <c r="B17" s="39">
        <v>52.99</v>
      </c>
      <c r="C17" s="105">
        <v>67.82</v>
      </c>
      <c r="D17" s="167"/>
      <c r="E17" s="71">
        <f>'IPC Cat'!B18</f>
        <v>2.3</v>
      </c>
      <c r="F17" s="72">
        <f t="shared" si="2"/>
        <v>0.72303876311221</v>
      </c>
      <c r="G17" s="70">
        <f t="shared" si="0"/>
        <v>38.31382405731601</v>
      </c>
      <c r="H17" s="69">
        <f t="shared" si="1"/>
        <v>49.03648891427008</v>
      </c>
      <c r="I17" s="103">
        <f t="shared" si="3"/>
        <v>0.2750024644697508</v>
      </c>
      <c r="J17" s="59">
        <f t="shared" si="3"/>
        <v>0.16559279568029664</v>
      </c>
    </row>
    <row r="18" spans="1:10" ht="15">
      <c r="A18" s="57">
        <v>2013</v>
      </c>
      <c r="B18" s="39">
        <v>54.16</v>
      </c>
      <c r="C18" s="105">
        <v>69.31</v>
      </c>
      <c r="D18" s="167">
        <v>30</v>
      </c>
      <c r="E18" s="71">
        <f>'IPC Cat'!B19</f>
        <v>2.2</v>
      </c>
      <c r="F18" s="72">
        <f t="shared" si="2"/>
        <v>0.7074743278984442</v>
      </c>
      <c r="G18" s="70">
        <f aca="true" t="shared" si="4" ref="G18">B18*$F18</f>
        <v>38.31680959897974</v>
      </c>
      <c r="H18" s="69">
        <f aca="true" t="shared" si="5" ref="H18">C18*$F18</f>
        <v>49.03504566664117</v>
      </c>
      <c r="I18" s="103">
        <f aca="true" t="shared" si="6" ref="I18">(G18-G$6)/G$6</f>
        <v>0.27510181693776165</v>
      </c>
      <c r="J18" s="59">
        <f aca="true" t="shared" si="7" ref="J18">(H18-H$6)/H$6</f>
        <v>0.16555848981795024</v>
      </c>
    </row>
    <row r="19" spans="1:10" ht="15">
      <c r="A19" s="57">
        <v>2014</v>
      </c>
      <c r="B19" s="39">
        <v>54.54</v>
      </c>
      <c r="C19" s="105">
        <v>69.8</v>
      </c>
      <c r="D19" s="167">
        <v>30.21</v>
      </c>
      <c r="E19" s="71">
        <f>'IPC Cat'!B20</f>
        <v>0.5</v>
      </c>
      <c r="F19" s="72">
        <f aca="true" t="shared" si="8" ref="F19">F18/(1+E19/100)</f>
        <v>0.7039545551228301</v>
      </c>
      <c r="G19" s="70">
        <f aca="true" t="shared" si="9" ref="G19">B19*$F19</f>
        <v>38.393681436399156</v>
      </c>
      <c r="H19" s="69">
        <f aca="true" t="shared" si="10" ref="H19">C19*$F19</f>
        <v>49.13602794757354</v>
      </c>
      <c r="I19" s="103">
        <f aca="true" t="shared" si="11" ref="I19">(G19-G$6)/G$6</f>
        <v>0.277659947966694</v>
      </c>
      <c r="J19" s="59">
        <f aca="true" t="shared" si="12" ref="J19">(H19-H$6)/H$6</f>
        <v>0.16795882927438882</v>
      </c>
    </row>
    <row r="20" spans="1:10" ht="15">
      <c r="A20" s="57">
        <v>2015</v>
      </c>
      <c r="B20" s="39"/>
      <c r="C20" s="105"/>
      <c r="D20" s="167"/>
      <c r="E20" s="71"/>
      <c r="F20" s="72"/>
      <c r="G20" s="70"/>
      <c r="H20" s="69"/>
      <c r="I20" s="103"/>
      <c r="J20" s="59"/>
    </row>
  </sheetData>
  <mergeCells count="7">
    <mergeCell ref="A2:J2"/>
    <mergeCell ref="A3:A5"/>
    <mergeCell ref="E3:F5"/>
    <mergeCell ref="G3:J3"/>
    <mergeCell ref="G4:H4"/>
    <mergeCell ref="I4:J4"/>
    <mergeCell ref="B3:D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 topLeftCell="A1">
      <selection activeCell="A16" sqref="A16"/>
    </sheetView>
  </sheetViews>
  <sheetFormatPr defaultColWidth="8.7109375" defaultRowHeight="15"/>
  <cols>
    <col min="1" max="1" width="5.00390625" style="107" bestFit="1" customWidth="1"/>
    <col min="2" max="9" width="9.140625" style="107" bestFit="1" customWidth="1"/>
    <col min="10" max="10" width="4.00390625" style="107" bestFit="1" customWidth="1"/>
    <col min="11" max="11" width="6.421875" style="107" bestFit="1" customWidth="1"/>
    <col min="12" max="19" width="9.140625" style="107" bestFit="1" customWidth="1"/>
    <col min="20" max="16384" width="8.7109375" style="107" customWidth="1"/>
  </cols>
  <sheetData>
    <row r="1" spans="1:19" ht="15">
      <c r="A1" s="145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">
      <c r="A2" s="216" t="s">
        <v>103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5">
      <c r="A3" s="108"/>
      <c r="B3" s="248" t="s">
        <v>10</v>
      </c>
      <c r="C3" s="248"/>
      <c r="D3" s="248"/>
      <c r="E3" s="248"/>
      <c r="F3" s="248"/>
      <c r="G3" s="248"/>
      <c r="H3" s="248"/>
      <c r="I3" s="249"/>
      <c r="J3" s="240" t="s">
        <v>2</v>
      </c>
      <c r="K3" s="241"/>
      <c r="L3" s="274" t="s">
        <v>11</v>
      </c>
      <c r="M3" s="248"/>
      <c r="N3" s="248"/>
      <c r="O3" s="248"/>
      <c r="P3" s="248"/>
      <c r="Q3" s="248"/>
      <c r="R3" s="248"/>
      <c r="S3" s="248"/>
    </row>
    <row r="4" spans="1:19" ht="14.65" customHeight="1">
      <c r="A4" s="277"/>
      <c r="B4" s="276" t="s">
        <v>72</v>
      </c>
      <c r="C4" s="276"/>
      <c r="D4" s="109" t="s">
        <v>73</v>
      </c>
      <c r="E4" s="109" t="s">
        <v>18</v>
      </c>
      <c r="F4" s="109" t="s">
        <v>74</v>
      </c>
      <c r="G4" s="109" t="s">
        <v>75</v>
      </c>
      <c r="H4" s="109" t="s">
        <v>76</v>
      </c>
      <c r="I4" s="114" t="s">
        <v>77</v>
      </c>
      <c r="J4" s="240"/>
      <c r="K4" s="241"/>
      <c r="L4" s="275" t="s">
        <v>72</v>
      </c>
      <c r="M4" s="276"/>
      <c r="N4" s="109" t="s">
        <v>73</v>
      </c>
      <c r="O4" s="109" t="s">
        <v>18</v>
      </c>
      <c r="P4" s="109" t="s">
        <v>74</v>
      </c>
      <c r="Q4" s="109" t="s">
        <v>75</v>
      </c>
      <c r="R4" s="109" t="s">
        <v>76</v>
      </c>
      <c r="S4" s="109" t="s">
        <v>77</v>
      </c>
    </row>
    <row r="5" spans="1:19" ht="30">
      <c r="A5" s="277"/>
      <c r="B5" s="110" t="s">
        <v>51</v>
      </c>
      <c r="C5" s="110" t="s">
        <v>52</v>
      </c>
      <c r="D5" s="110" t="s">
        <v>52</v>
      </c>
      <c r="E5" s="110" t="s">
        <v>52</v>
      </c>
      <c r="F5" s="110" t="s">
        <v>71</v>
      </c>
      <c r="G5" s="110" t="s">
        <v>52</v>
      </c>
      <c r="H5" s="110" t="s">
        <v>52</v>
      </c>
      <c r="I5" s="115" t="s">
        <v>52</v>
      </c>
      <c r="J5" s="240"/>
      <c r="K5" s="241"/>
      <c r="L5" s="117" t="s">
        <v>51</v>
      </c>
      <c r="M5" s="110" t="s">
        <v>52</v>
      </c>
      <c r="N5" s="110" t="s">
        <v>52</v>
      </c>
      <c r="O5" s="110" t="s">
        <v>52</v>
      </c>
      <c r="P5" s="110" t="s">
        <v>71</v>
      </c>
      <c r="Q5" s="110" t="s">
        <v>52</v>
      </c>
      <c r="R5" s="110" t="s">
        <v>52</v>
      </c>
      <c r="S5" s="110" t="s">
        <v>52</v>
      </c>
    </row>
    <row r="6" spans="1:19" ht="15">
      <c r="A6" s="111">
        <v>2006</v>
      </c>
      <c r="B6" s="112" t="s">
        <v>53</v>
      </c>
      <c r="C6" s="113">
        <v>6</v>
      </c>
      <c r="D6" s="112">
        <v>7.25</v>
      </c>
      <c r="E6" s="113">
        <v>7</v>
      </c>
      <c r="F6" s="112">
        <v>0</v>
      </c>
      <c r="G6" s="113">
        <v>5.24</v>
      </c>
      <c r="H6" s="112">
        <v>0</v>
      </c>
      <c r="I6" s="116">
        <v>0</v>
      </c>
      <c r="J6" s="120"/>
      <c r="K6" s="121">
        <v>1</v>
      </c>
      <c r="L6" s="118" t="s">
        <v>53</v>
      </c>
      <c r="M6" s="113">
        <f>C6*$K6</f>
        <v>6</v>
      </c>
      <c r="N6" s="113">
        <f aca="true" t="shared" si="0" ref="N6:S13">D6*$K6</f>
        <v>7.25</v>
      </c>
      <c r="O6" s="113">
        <f t="shared" si="0"/>
        <v>7</v>
      </c>
      <c r="P6" s="113">
        <f t="shared" si="0"/>
        <v>0</v>
      </c>
      <c r="Q6" s="113">
        <f t="shared" si="0"/>
        <v>5.24</v>
      </c>
      <c r="R6" s="113">
        <f t="shared" si="0"/>
        <v>0</v>
      </c>
      <c r="S6" s="113">
        <f t="shared" si="0"/>
        <v>0</v>
      </c>
    </row>
    <row r="7" spans="1:19" ht="15">
      <c r="A7" s="111">
        <v>2007</v>
      </c>
      <c r="B7" s="112" t="s">
        <v>54</v>
      </c>
      <c r="C7" s="113">
        <v>6.18</v>
      </c>
      <c r="D7" s="112">
        <v>7.25</v>
      </c>
      <c r="E7" s="113">
        <v>8</v>
      </c>
      <c r="F7" s="112">
        <v>0</v>
      </c>
      <c r="G7" s="113">
        <v>5.38</v>
      </c>
      <c r="H7" s="112">
        <v>0</v>
      </c>
      <c r="I7" s="116">
        <v>0</v>
      </c>
      <c r="J7" s="120">
        <f>'IPC Cat'!B13</f>
        <v>2.6</v>
      </c>
      <c r="K7" s="122">
        <f aca="true" t="shared" si="1" ref="K7:K13">K6/(1+J7/100)</f>
        <v>0.9746588693957114</v>
      </c>
      <c r="L7" s="118" t="s">
        <v>78</v>
      </c>
      <c r="M7" s="113">
        <f aca="true" t="shared" si="2" ref="M7:M12">C7*$K7</f>
        <v>6.023391812865497</v>
      </c>
      <c r="N7" s="113">
        <f t="shared" si="0"/>
        <v>7.066276803118908</v>
      </c>
      <c r="O7" s="113">
        <f t="shared" si="0"/>
        <v>7.797270955165692</v>
      </c>
      <c r="P7" s="113">
        <f t="shared" si="0"/>
        <v>0</v>
      </c>
      <c r="Q7" s="113">
        <f t="shared" si="0"/>
        <v>5.243664717348928</v>
      </c>
      <c r="R7" s="113">
        <f t="shared" si="0"/>
        <v>0</v>
      </c>
      <c r="S7" s="113">
        <f t="shared" si="0"/>
        <v>0</v>
      </c>
    </row>
    <row r="8" spans="1:19" ht="15">
      <c r="A8" s="111">
        <v>2008</v>
      </c>
      <c r="B8" s="112" t="s">
        <v>54</v>
      </c>
      <c r="C8" s="113">
        <v>6.3</v>
      </c>
      <c r="D8" s="112">
        <v>7.5</v>
      </c>
      <c r="E8" s="113">
        <v>8</v>
      </c>
      <c r="F8" s="112">
        <v>0</v>
      </c>
      <c r="G8" s="113">
        <v>5.61</v>
      </c>
      <c r="H8" s="112">
        <v>0</v>
      </c>
      <c r="I8" s="116">
        <v>0</v>
      </c>
      <c r="J8" s="120">
        <f>'IPC Cat'!B14</f>
        <v>4.5</v>
      </c>
      <c r="K8" s="122">
        <f t="shared" si="1"/>
        <v>0.9326879132973316</v>
      </c>
      <c r="L8" s="118" t="s">
        <v>79</v>
      </c>
      <c r="M8" s="113">
        <f t="shared" si="2"/>
        <v>5.875933853773189</v>
      </c>
      <c r="N8" s="113">
        <f t="shared" si="0"/>
        <v>6.995159349729986</v>
      </c>
      <c r="O8" s="113">
        <f t="shared" si="0"/>
        <v>7.461503306378653</v>
      </c>
      <c r="P8" s="113">
        <f t="shared" si="0"/>
        <v>0</v>
      </c>
      <c r="Q8" s="113">
        <f t="shared" si="0"/>
        <v>5.232379193598031</v>
      </c>
      <c r="R8" s="113">
        <f t="shared" si="0"/>
        <v>0</v>
      </c>
      <c r="S8" s="113">
        <f t="shared" si="0"/>
        <v>0</v>
      </c>
    </row>
    <row r="9" spans="1:19" ht="15">
      <c r="A9" s="111">
        <v>2009</v>
      </c>
      <c r="B9" s="113">
        <v>20</v>
      </c>
      <c r="C9" s="113">
        <v>40</v>
      </c>
      <c r="D9" s="113">
        <v>10</v>
      </c>
      <c r="E9" s="113">
        <v>8</v>
      </c>
      <c r="F9" s="113">
        <v>0</v>
      </c>
      <c r="G9" s="113">
        <v>5.81</v>
      </c>
      <c r="H9" s="113">
        <v>0</v>
      </c>
      <c r="I9" s="116">
        <v>0</v>
      </c>
      <c r="J9" s="120">
        <f>'IPC Cat'!B15</f>
        <v>-0.3</v>
      </c>
      <c r="K9" s="122">
        <f t="shared" si="1"/>
        <v>0.935494396486792</v>
      </c>
      <c r="L9" s="119">
        <f aca="true" t="shared" si="3" ref="L9:L13">B9*$K9</f>
        <v>18.70988792973584</v>
      </c>
      <c r="M9" s="113">
        <f t="shared" si="2"/>
        <v>37.41977585947168</v>
      </c>
      <c r="N9" s="113">
        <f t="shared" si="0"/>
        <v>9.35494396486792</v>
      </c>
      <c r="O9" s="113">
        <f t="shared" si="0"/>
        <v>7.483955171894336</v>
      </c>
      <c r="P9" s="113">
        <f t="shared" si="0"/>
        <v>0</v>
      </c>
      <c r="Q9" s="113">
        <f t="shared" si="0"/>
        <v>5.435222443588261</v>
      </c>
      <c r="R9" s="113">
        <f t="shared" si="0"/>
        <v>0</v>
      </c>
      <c r="S9" s="113">
        <f t="shared" si="0"/>
        <v>0</v>
      </c>
    </row>
    <row r="10" spans="1:19" ht="15">
      <c r="A10" s="111">
        <v>2010</v>
      </c>
      <c r="B10" s="113">
        <v>20</v>
      </c>
      <c r="C10" s="113">
        <v>40</v>
      </c>
      <c r="D10" s="113">
        <v>40</v>
      </c>
      <c r="E10" s="113">
        <v>40</v>
      </c>
      <c r="F10" s="113">
        <v>14</v>
      </c>
      <c r="G10" s="113">
        <v>40</v>
      </c>
      <c r="H10" s="113">
        <v>40</v>
      </c>
      <c r="I10" s="116">
        <v>0</v>
      </c>
      <c r="J10" s="120">
        <f>'IPC Cat'!B16</f>
        <v>2</v>
      </c>
      <c r="K10" s="122">
        <f t="shared" si="1"/>
        <v>0.9171513691046981</v>
      </c>
      <c r="L10" s="119">
        <f t="shared" si="3"/>
        <v>18.34302738209396</v>
      </c>
      <c r="M10" s="113">
        <f t="shared" si="2"/>
        <v>36.68605476418792</v>
      </c>
      <c r="N10" s="113">
        <f t="shared" si="0"/>
        <v>36.68605476418792</v>
      </c>
      <c r="O10" s="113">
        <f t="shared" si="0"/>
        <v>36.68605476418792</v>
      </c>
      <c r="P10" s="113">
        <f t="shared" si="0"/>
        <v>12.840119167465772</v>
      </c>
      <c r="Q10" s="113">
        <f t="shared" si="0"/>
        <v>36.68605476418792</v>
      </c>
      <c r="R10" s="113">
        <f t="shared" si="0"/>
        <v>36.68605476418792</v>
      </c>
      <c r="S10" s="113">
        <f t="shared" si="0"/>
        <v>0</v>
      </c>
    </row>
    <row r="11" spans="1:19" ht="15">
      <c r="A11" s="111">
        <v>2011</v>
      </c>
      <c r="B11" s="113">
        <v>35</v>
      </c>
      <c r="C11" s="113">
        <v>70</v>
      </c>
      <c r="D11" s="113">
        <v>70</v>
      </c>
      <c r="E11" s="113">
        <v>70</v>
      </c>
      <c r="F11" s="113">
        <v>70</v>
      </c>
      <c r="G11" s="113">
        <v>70</v>
      </c>
      <c r="H11" s="113">
        <v>70</v>
      </c>
      <c r="I11" s="116">
        <v>70</v>
      </c>
      <c r="J11" s="120">
        <f>'IPC Cat'!B17</f>
        <v>3.5</v>
      </c>
      <c r="K11" s="122">
        <f t="shared" si="1"/>
        <v>0.8861365885069548</v>
      </c>
      <c r="L11" s="119">
        <f t="shared" si="3"/>
        <v>31.014780597743417</v>
      </c>
      <c r="M11" s="113">
        <f t="shared" si="2"/>
        <v>62.029561195486835</v>
      </c>
      <c r="N11" s="113">
        <f t="shared" si="0"/>
        <v>62.029561195486835</v>
      </c>
      <c r="O11" s="113">
        <f t="shared" si="0"/>
        <v>62.029561195486835</v>
      </c>
      <c r="P11" s="113">
        <f t="shared" si="0"/>
        <v>62.029561195486835</v>
      </c>
      <c r="Q11" s="113">
        <f t="shared" si="0"/>
        <v>62.029561195486835</v>
      </c>
      <c r="R11" s="113">
        <f t="shared" si="0"/>
        <v>62.029561195486835</v>
      </c>
      <c r="S11" s="113">
        <f t="shared" si="0"/>
        <v>62.029561195486835</v>
      </c>
    </row>
    <row r="12" spans="1:19" ht="15">
      <c r="A12" s="111">
        <v>2012</v>
      </c>
      <c r="B12" s="113">
        <v>35</v>
      </c>
      <c r="C12" s="113">
        <v>70</v>
      </c>
      <c r="D12" s="113">
        <v>70</v>
      </c>
      <c r="E12" s="113">
        <v>70</v>
      </c>
      <c r="F12" s="113">
        <v>70</v>
      </c>
      <c r="G12" s="113">
        <v>70</v>
      </c>
      <c r="H12" s="113">
        <v>70</v>
      </c>
      <c r="I12" s="116">
        <v>70</v>
      </c>
      <c r="J12" s="120">
        <f>'IPC Cat'!B18</f>
        <v>2.3</v>
      </c>
      <c r="K12" s="122">
        <f t="shared" si="1"/>
        <v>0.8662136740048434</v>
      </c>
      <c r="L12" s="119">
        <f t="shared" si="3"/>
        <v>30.317478590169518</v>
      </c>
      <c r="M12" s="113">
        <f t="shared" si="2"/>
        <v>60.634957180339036</v>
      </c>
      <c r="N12" s="113">
        <f t="shared" si="0"/>
        <v>60.634957180339036</v>
      </c>
      <c r="O12" s="113">
        <f t="shared" si="0"/>
        <v>60.634957180339036</v>
      </c>
      <c r="P12" s="113">
        <f t="shared" si="0"/>
        <v>60.634957180339036</v>
      </c>
      <c r="Q12" s="113">
        <f t="shared" si="0"/>
        <v>60.634957180339036</v>
      </c>
      <c r="R12" s="113">
        <f t="shared" si="0"/>
        <v>60.634957180339036</v>
      </c>
      <c r="S12" s="113">
        <f t="shared" si="0"/>
        <v>60.634957180339036</v>
      </c>
    </row>
    <row r="13" spans="1:19" ht="15">
      <c r="A13" s="111">
        <v>2013</v>
      </c>
      <c r="B13" s="113">
        <v>35</v>
      </c>
      <c r="C13" s="113">
        <v>70</v>
      </c>
      <c r="D13" s="113">
        <v>70</v>
      </c>
      <c r="E13" s="113">
        <v>70</v>
      </c>
      <c r="F13" s="113">
        <v>70</v>
      </c>
      <c r="G13" s="113">
        <v>70</v>
      </c>
      <c r="H13" s="113">
        <v>70</v>
      </c>
      <c r="I13" s="116">
        <v>70</v>
      </c>
      <c r="J13" s="120">
        <f>'IPC Cat'!B19</f>
        <v>2.2</v>
      </c>
      <c r="K13" s="122">
        <f t="shared" si="1"/>
        <v>0.8475671956994554</v>
      </c>
      <c r="L13" s="119">
        <f t="shared" si="3"/>
        <v>29.66485184948094</v>
      </c>
      <c r="M13" s="113">
        <f aca="true" t="shared" si="4" ref="M13">C13*$K13</f>
        <v>59.32970369896188</v>
      </c>
      <c r="N13" s="113">
        <f aca="true" t="shared" si="5" ref="N13">D13*$K13</f>
        <v>59.32970369896188</v>
      </c>
      <c r="O13" s="113">
        <f aca="true" t="shared" si="6" ref="O13">E13*$K13</f>
        <v>59.32970369896188</v>
      </c>
      <c r="P13" s="113">
        <f aca="true" t="shared" si="7" ref="P13">F13*$K13</f>
        <v>59.32970369896188</v>
      </c>
      <c r="Q13" s="113">
        <f aca="true" t="shared" si="8" ref="Q13">G13*$K13</f>
        <v>59.32970369896188</v>
      </c>
      <c r="R13" s="113">
        <f t="shared" si="0"/>
        <v>59.32970369896188</v>
      </c>
      <c r="S13" s="113">
        <f aca="true" t="shared" si="9" ref="S13">I13*$K13</f>
        <v>59.32970369896188</v>
      </c>
    </row>
    <row r="14" spans="1:19" ht="15">
      <c r="A14" s="111">
        <v>2014</v>
      </c>
      <c r="B14" s="113">
        <v>35</v>
      </c>
      <c r="C14" s="113">
        <v>70</v>
      </c>
      <c r="D14" s="113">
        <v>70</v>
      </c>
      <c r="E14" s="113">
        <v>70</v>
      </c>
      <c r="F14" s="113">
        <v>70</v>
      </c>
      <c r="G14" s="113">
        <v>70</v>
      </c>
      <c r="H14" s="113">
        <v>70</v>
      </c>
      <c r="I14" s="116">
        <v>70</v>
      </c>
      <c r="J14" s="120">
        <f>'IPC Cat'!B20</f>
        <v>0.5</v>
      </c>
      <c r="K14" s="122">
        <f aca="true" t="shared" si="10" ref="K14">K13/(1+J14/100)</f>
        <v>0.8433504434820452</v>
      </c>
      <c r="L14" s="119">
        <f aca="true" t="shared" si="11" ref="L14">B14*$K14</f>
        <v>29.517265521871582</v>
      </c>
      <c r="M14" s="113">
        <f aca="true" t="shared" si="12" ref="M14">C14*$K14</f>
        <v>59.034531043743165</v>
      </c>
      <c r="N14" s="113">
        <f aca="true" t="shared" si="13" ref="N14">D14*$K14</f>
        <v>59.034531043743165</v>
      </c>
      <c r="O14" s="113">
        <f aca="true" t="shared" si="14" ref="O14">E14*$K14</f>
        <v>59.034531043743165</v>
      </c>
      <c r="P14" s="113">
        <f aca="true" t="shared" si="15" ref="P14">F14*$K14</f>
        <v>59.034531043743165</v>
      </c>
      <c r="Q14" s="113">
        <f aca="true" t="shared" si="16" ref="Q14">G14*$K14</f>
        <v>59.034531043743165</v>
      </c>
      <c r="R14" s="113">
        <f aca="true" t="shared" si="17" ref="R14">H14*$K14</f>
        <v>59.034531043743165</v>
      </c>
      <c r="S14" s="113">
        <f aca="true" t="shared" si="18" ref="S14">I14*$K14</f>
        <v>59.034531043743165</v>
      </c>
    </row>
    <row r="15" spans="1:19" ht="15">
      <c r="A15" s="111">
        <v>2015</v>
      </c>
      <c r="B15" s="113"/>
      <c r="C15" s="113"/>
      <c r="D15" s="113"/>
      <c r="E15" s="113"/>
      <c r="F15" s="113"/>
      <c r="G15" s="113"/>
      <c r="H15" s="113"/>
      <c r="I15" s="116"/>
      <c r="J15" s="120"/>
      <c r="K15" s="122"/>
      <c r="L15" s="119"/>
      <c r="M15" s="113"/>
      <c r="N15" s="113"/>
      <c r="O15" s="113"/>
      <c r="P15" s="113"/>
      <c r="Q15" s="113"/>
      <c r="R15" s="113"/>
      <c r="S15" s="113"/>
    </row>
  </sheetData>
  <mergeCells count="7">
    <mergeCell ref="A2:S2"/>
    <mergeCell ref="L3:S3"/>
    <mergeCell ref="L4:M4"/>
    <mergeCell ref="A4:A5"/>
    <mergeCell ref="B4:C4"/>
    <mergeCell ref="J3:K5"/>
    <mergeCell ref="B3:I3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 topLeftCell="A1">
      <selection activeCell="A21" sqref="A21"/>
    </sheetView>
  </sheetViews>
  <sheetFormatPr defaultColWidth="8.7109375" defaultRowHeight="15"/>
  <cols>
    <col min="1" max="1" width="5.00390625" style="123" bestFit="1" customWidth="1"/>
    <col min="2" max="3" width="6.7109375" style="123" bestFit="1" customWidth="1"/>
    <col min="4" max="5" width="9.28125" style="123" bestFit="1" customWidth="1"/>
    <col min="6" max="6" width="4.00390625" style="123" bestFit="1" customWidth="1"/>
    <col min="7" max="7" width="6.421875" style="123" bestFit="1" customWidth="1"/>
    <col min="8" max="9" width="7.7109375" style="123" bestFit="1" customWidth="1"/>
    <col min="10" max="10" width="8.421875" style="123" customWidth="1"/>
    <col min="11" max="1024" width="9.421875" style="123" customWidth="1"/>
    <col min="1025" max="16384" width="8.7109375" style="60" customWidth="1"/>
  </cols>
  <sheetData>
    <row r="1" spans="1:11" ht="15">
      <c r="A1" s="143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">
      <c r="A2" s="216" t="s">
        <v>104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>
      <c r="A3" s="150"/>
      <c r="B3" s="223" t="s">
        <v>10</v>
      </c>
      <c r="C3" s="223"/>
      <c r="D3" s="223"/>
      <c r="E3" s="278"/>
      <c r="F3" s="279" t="s">
        <v>2</v>
      </c>
      <c r="G3" s="280"/>
      <c r="H3" s="283" t="s">
        <v>11</v>
      </c>
      <c r="I3" s="223"/>
      <c r="J3" s="223"/>
      <c r="K3" s="223"/>
    </row>
    <row r="4" spans="1:11" ht="15">
      <c r="A4" s="77"/>
      <c r="B4" s="284" t="s">
        <v>0</v>
      </c>
      <c r="C4" s="284"/>
      <c r="D4" s="284" t="s">
        <v>1</v>
      </c>
      <c r="E4" s="285"/>
      <c r="F4" s="281"/>
      <c r="G4" s="282"/>
      <c r="H4" s="286" t="s">
        <v>1</v>
      </c>
      <c r="I4" s="285"/>
      <c r="J4" s="287" t="s">
        <v>69</v>
      </c>
      <c r="K4" s="284"/>
    </row>
    <row r="5" spans="1:11" ht="15">
      <c r="A5" s="124"/>
      <c r="B5" s="124" t="s">
        <v>3</v>
      </c>
      <c r="C5" s="124" t="s">
        <v>4</v>
      </c>
      <c r="D5" s="124" t="s">
        <v>3</v>
      </c>
      <c r="E5" s="125" t="s">
        <v>4</v>
      </c>
      <c r="F5" s="281"/>
      <c r="G5" s="282"/>
      <c r="H5" s="126" t="s">
        <v>3</v>
      </c>
      <c r="I5" s="125" t="s">
        <v>4</v>
      </c>
      <c r="J5" s="128" t="s">
        <v>3</v>
      </c>
      <c r="K5" s="124" t="s">
        <v>4</v>
      </c>
    </row>
    <row r="6" spans="1:11" ht="15">
      <c r="A6" s="106">
        <v>2001</v>
      </c>
      <c r="B6" s="39">
        <v>9.87</v>
      </c>
      <c r="C6" s="39">
        <v>11.01</v>
      </c>
      <c r="D6" s="39">
        <f>B6*75</f>
        <v>740.2499999999999</v>
      </c>
      <c r="E6" s="105">
        <f>C6*75</f>
        <v>825.75</v>
      </c>
      <c r="F6" s="130"/>
      <c r="G6" s="131">
        <v>1</v>
      </c>
      <c r="H6" s="127">
        <f>D6*$G6</f>
        <v>740.2499999999999</v>
      </c>
      <c r="I6" s="105">
        <f>E6*$G6</f>
        <v>825.75</v>
      </c>
      <c r="J6" s="129"/>
      <c r="K6" s="40"/>
    </row>
    <row r="7" spans="1:11" ht="15">
      <c r="A7" s="106">
        <v>2002</v>
      </c>
      <c r="B7" s="39">
        <v>10.34</v>
      </c>
      <c r="C7" s="39">
        <v>11.57</v>
      </c>
      <c r="D7" s="39">
        <f aca="true" t="shared" si="0" ref="D7:E17">B7*75</f>
        <v>775.5</v>
      </c>
      <c r="E7" s="105">
        <f t="shared" si="0"/>
        <v>867.75</v>
      </c>
      <c r="F7" s="130">
        <f>'IPC Cat'!B8</f>
        <v>3.7</v>
      </c>
      <c r="G7" s="132">
        <f aca="true" t="shared" si="1" ref="G7:G18">G6/(1+F7/100)</f>
        <v>0.9643201542912248</v>
      </c>
      <c r="H7" s="127">
        <f aca="true" t="shared" si="2" ref="H7:I17">D7*$G7</f>
        <v>747.8302796528448</v>
      </c>
      <c r="I7" s="105">
        <f t="shared" si="2"/>
        <v>836.7888138862103</v>
      </c>
      <c r="J7" s="129">
        <f>(H7-H$6)/H$6</f>
        <v>0.010240161638426027</v>
      </c>
      <c r="K7" s="40">
        <f>(I7-I$6)/I$6</f>
        <v>0.013368227534011842</v>
      </c>
    </row>
    <row r="8" spans="1:11" ht="15">
      <c r="A8" s="106">
        <v>2003</v>
      </c>
      <c r="B8" s="39">
        <v>10.83</v>
      </c>
      <c r="C8" s="39">
        <v>12.11</v>
      </c>
      <c r="D8" s="39">
        <f t="shared" si="0"/>
        <v>812.25</v>
      </c>
      <c r="E8" s="105">
        <f t="shared" si="0"/>
        <v>908.25</v>
      </c>
      <c r="F8" s="130">
        <f>'IPC Cat'!B9</f>
        <v>3.1</v>
      </c>
      <c r="G8" s="132">
        <f t="shared" si="1"/>
        <v>0.9353250769071045</v>
      </c>
      <c r="H8" s="127">
        <f t="shared" si="2"/>
        <v>759.7177937177956</v>
      </c>
      <c r="I8" s="105">
        <f t="shared" si="2"/>
        <v>849.5090011008776</v>
      </c>
      <c r="J8" s="129">
        <f aca="true" t="shared" si="3" ref="J8:K17">(H8-H$6)/H$6</f>
        <v>0.02629894456980177</v>
      </c>
      <c r="K8" s="40">
        <f t="shared" si="3"/>
        <v>0.028772632274753424</v>
      </c>
    </row>
    <row r="9" spans="1:11" ht="15">
      <c r="A9" s="106">
        <v>2004</v>
      </c>
      <c r="B9" s="39">
        <v>11.27</v>
      </c>
      <c r="C9" s="39">
        <v>12.61</v>
      </c>
      <c r="D9" s="39">
        <f t="shared" si="0"/>
        <v>845.25</v>
      </c>
      <c r="E9" s="105">
        <f t="shared" si="0"/>
        <v>945.75</v>
      </c>
      <c r="F9" s="130">
        <f>'IPC Cat'!B10</f>
        <v>3.9</v>
      </c>
      <c r="G9" s="132">
        <f t="shared" si="1"/>
        <v>0.9002166283995232</v>
      </c>
      <c r="H9" s="127">
        <f t="shared" si="2"/>
        <v>760.908105154697</v>
      </c>
      <c r="I9" s="105">
        <f t="shared" si="2"/>
        <v>851.379876308849</v>
      </c>
      <c r="J9" s="129">
        <f t="shared" si="3"/>
        <v>0.027906930300164907</v>
      </c>
      <c r="K9" s="40">
        <f t="shared" si="3"/>
        <v>0.031038300101542866</v>
      </c>
    </row>
    <row r="10" spans="1:11" ht="15">
      <c r="A10" s="106">
        <v>2005</v>
      </c>
      <c r="B10" s="39">
        <v>11.83</v>
      </c>
      <c r="C10" s="39">
        <v>13.24</v>
      </c>
      <c r="D10" s="39">
        <f t="shared" si="0"/>
        <v>887.25</v>
      </c>
      <c r="E10" s="105">
        <f t="shared" si="0"/>
        <v>993</v>
      </c>
      <c r="F10" s="130">
        <f>'IPC Cat'!B11</f>
        <v>3.6</v>
      </c>
      <c r="G10" s="132">
        <f t="shared" si="1"/>
        <v>0.8689349694976093</v>
      </c>
      <c r="H10" s="127">
        <f t="shared" si="2"/>
        <v>770.9625516867538</v>
      </c>
      <c r="I10" s="105">
        <f t="shared" si="2"/>
        <v>862.852424711126</v>
      </c>
      <c r="J10" s="129">
        <f t="shared" si="3"/>
        <v>0.04148943152550349</v>
      </c>
      <c r="K10" s="40">
        <f t="shared" si="3"/>
        <v>0.044931788932638196</v>
      </c>
    </row>
    <row r="11" spans="1:11" ht="15">
      <c r="A11" s="106">
        <v>2006</v>
      </c>
      <c r="B11" s="39">
        <v>12.43</v>
      </c>
      <c r="C11" s="39">
        <v>13.9</v>
      </c>
      <c r="D11" s="39">
        <f t="shared" si="0"/>
        <v>932.25</v>
      </c>
      <c r="E11" s="105">
        <f t="shared" si="0"/>
        <v>1042.5</v>
      </c>
      <c r="F11" s="130">
        <f>'IPC Cat'!B12</f>
        <v>4.1</v>
      </c>
      <c r="G11" s="132">
        <f t="shared" si="1"/>
        <v>0.8347117862609119</v>
      </c>
      <c r="H11" s="127">
        <f t="shared" si="2"/>
        <v>778.1600627417351</v>
      </c>
      <c r="I11" s="105">
        <f t="shared" si="2"/>
        <v>870.1870371770007</v>
      </c>
      <c r="J11" s="129">
        <f t="shared" si="3"/>
        <v>0.05121251299119928</v>
      </c>
      <c r="K11" s="40">
        <f t="shared" si="3"/>
        <v>0.053814153408417394</v>
      </c>
    </row>
    <row r="12" spans="1:11" ht="15">
      <c r="A12" s="106">
        <v>2007</v>
      </c>
      <c r="B12" s="39">
        <v>12.89</v>
      </c>
      <c r="C12" s="39">
        <v>14.41</v>
      </c>
      <c r="D12" s="39">
        <f t="shared" si="0"/>
        <v>966.75</v>
      </c>
      <c r="E12" s="105">
        <f t="shared" si="0"/>
        <v>1080.75</v>
      </c>
      <c r="F12" s="130">
        <f>'IPC Cat'!B13</f>
        <v>2.6</v>
      </c>
      <c r="G12" s="132">
        <f t="shared" si="1"/>
        <v>0.8135592458683352</v>
      </c>
      <c r="H12" s="127">
        <f t="shared" si="2"/>
        <v>786.508400943213</v>
      </c>
      <c r="I12" s="105">
        <f t="shared" si="2"/>
        <v>879.2541549722032</v>
      </c>
      <c r="J12" s="129">
        <f t="shared" si="3"/>
        <v>0.06249024105803869</v>
      </c>
      <c r="K12" s="40">
        <f t="shared" si="3"/>
        <v>0.0647946169811725</v>
      </c>
    </row>
    <row r="13" spans="1:11" ht="15">
      <c r="A13" s="106">
        <v>2008</v>
      </c>
      <c r="B13" s="39">
        <v>13.6</v>
      </c>
      <c r="C13" s="39">
        <v>15.2</v>
      </c>
      <c r="D13" s="39">
        <f t="shared" si="0"/>
        <v>1020</v>
      </c>
      <c r="E13" s="105">
        <f t="shared" si="0"/>
        <v>1140</v>
      </c>
      <c r="F13" s="130">
        <f>'IPC Cat'!B14</f>
        <v>4.5</v>
      </c>
      <c r="G13" s="132">
        <f t="shared" si="1"/>
        <v>0.7785255941323782</v>
      </c>
      <c r="H13" s="127">
        <f t="shared" si="2"/>
        <v>794.0961060150257</v>
      </c>
      <c r="I13" s="105">
        <f t="shared" si="2"/>
        <v>887.5191773109111</v>
      </c>
      <c r="J13" s="129">
        <f t="shared" si="3"/>
        <v>0.07274043365758304</v>
      </c>
      <c r="K13" s="40">
        <f t="shared" si="3"/>
        <v>0.07480372668593535</v>
      </c>
    </row>
    <row r="14" spans="1:11" ht="15">
      <c r="A14" s="106">
        <v>2009</v>
      </c>
      <c r="B14" s="39">
        <v>13.75</v>
      </c>
      <c r="C14" s="39">
        <v>15.35</v>
      </c>
      <c r="D14" s="39">
        <f t="shared" si="0"/>
        <v>1031.25</v>
      </c>
      <c r="E14" s="105">
        <f t="shared" si="0"/>
        <v>1151.25</v>
      </c>
      <c r="F14" s="175">
        <f>'IPC Cat'!B15</f>
        <v>-0.3</v>
      </c>
      <c r="G14" s="132">
        <f t="shared" si="1"/>
        <v>0.780868198728564</v>
      </c>
      <c r="H14" s="127">
        <f t="shared" si="2"/>
        <v>805.2703299388315</v>
      </c>
      <c r="I14" s="105">
        <f t="shared" si="2"/>
        <v>898.9745137862592</v>
      </c>
      <c r="J14" s="129">
        <f t="shared" si="3"/>
        <v>0.08783563652662163</v>
      </c>
      <c r="K14" s="40">
        <f t="shared" si="3"/>
        <v>0.08867637152438292</v>
      </c>
    </row>
    <row r="15" spans="1:11" ht="15">
      <c r="A15" s="106">
        <v>2010</v>
      </c>
      <c r="B15" s="39">
        <v>14.09</v>
      </c>
      <c r="C15" s="39">
        <v>15.73</v>
      </c>
      <c r="D15" s="39">
        <f t="shared" si="0"/>
        <v>1056.75</v>
      </c>
      <c r="E15" s="105">
        <f t="shared" si="0"/>
        <v>1179.75</v>
      </c>
      <c r="F15" s="175">
        <f>'IPC Cat'!B16</f>
        <v>2</v>
      </c>
      <c r="G15" s="132">
        <f t="shared" si="1"/>
        <v>0.7655570575770234</v>
      </c>
      <c r="H15" s="127">
        <f t="shared" si="2"/>
        <v>809.0024205945195</v>
      </c>
      <c r="I15" s="105">
        <f t="shared" si="2"/>
        <v>903.1659386764934</v>
      </c>
      <c r="J15" s="129">
        <f t="shared" si="3"/>
        <v>0.0928772990131978</v>
      </c>
      <c r="K15" s="40">
        <f t="shared" si="3"/>
        <v>0.09375227208779098</v>
      </c>
    </row>
    <row r="16" spans="1:11" ht="15">
      <c r="A16" s="106">
        <v>2011</v>
      </c>
      <c r="B16" s="39">
        <v>15.16</v>
      </c>
      <c r="C16" s="39">
        <v>16.93</v>
      </c>
      <c r="D16" s="39">
        <f t="shared" si="0"/>
        <v>1137</v>
      </c>
      <c r="E16" s="105">
        <f t="shared" si="0"/>
        <v>1269.75</v>
      </c>
      <c r="F16" s="130">
        <f>'IPC Cat'!B17</f>
        <v>3.5</v>
      </c>
      <c r="G16" s="132">
        <f t="shared" si="1"/>
        <v>0.7396686546637908</v>
      </c>
      <c r="H16" s="127">
        <f t="shared" si="2"/>
        <v>841.0032603527302</v>
      </c>
      <c r="I16" s="105">
        <f t="shared" si="2"/>
        <v>939.1942742593484</v>
      </c>
      <c r="J16" s="129">
        <f t="shared" si="3"/>
        <v>0.13610707241165865</v>
      </c>
      <c r="K16" s="40">
        <f t="shared" si="3"/>
        <v>0.13738331729863565</v>
      </c>
    </row>
    <row r="17" spans="1:11" ht="15">
      <c r="A17" s="106">
        <v>2012</v>
      </c>
      <c r="B17" s="39">
        <v>15.66</v>
      </c>
      <c r="C17" s="39">
        <v>17.49</v>
      </c>
      <c r="D17" s="39">
        <f t="shared" si="0"/>
        <v>1174.5</v>
      </c>
      <c r="E17" s="105">
        <f t="shared" si="0"/>
        <v>1311.7499999999998</v>
      </c>
      <c r="F17" s="130">
        <f>'IPC Cat'!B18</f>
        <v>2.3</v>
      </c>
      <c r="G17" s="132">
        <f t="shared" si="1"/>
        <v>0.72303876311221</v>
      </c>
      <c r="H17" s="127">
        <f t="shared" si="2"/>
        <v>849.2090272752907</v>
      </c>
      <c r="I17" s="105">
        <f t="shared" si="2"/>
        <v>948.4460975124414</v>
      </c>
      <c r="J17" s="129">
        <f t="shared" si="3"/>
        <v>0.14719220165523927</v>
      </c>
      <c r="K17" s="40">
        <f t="shared" si="3"/>
        <v>0.14858746292757055</v>
      </c>
    </row>
    <row r="18" spans="1:11" ht="15">
      <c r="A18" s="106">
        <v>2013</v>
      </c>
      <c r="B18" s="39">
        <v>16.32</v>
      </c>
      <c r="C18" s="39">
        <v>18.22</v>
      </c>
      <c r="D18" s="39">
        <f aca="true" t="shared" si="4" ref="D18:D19">B18*75</f>
        <v>1224</v>
      </c>
      <c r="E18" s="105">
        <f aca="true" t="shared" si="5" ref="E18:E19">C18*75</f>
        <v>1366.5</v>
      </c>
      <c r="F18" s="130">
        <f>'IPC Cat'!B19</f>
        <v>2.2</v>
      </c>
      <c r="G18" s="132">
        <f t="shared" si="1"/>
        <v>0.7074743278984442</v>
      </c>
      <c r="H18" s="127">
        <f aca="true" t="shared" si="6" ref="H18">D18*$G18</f>
        <v>865.9485773476957</v>
      </c>
      <c r="I18" s="105">
        <f aca="true" t="shared" si="7" ref="I18">E18*$G18</f>
        <v>966.763669073224</v>
      </c>
      <c r="J18" s="129">
        <f aca="true" t="shared" si="8" ref="J18">(H18-H$6)/H$6</f>
        <v>0.16980557561323317</v>
      </c>
      <c r="K18" s="40">
        <f aca="true" t="shared" si="9" ref="K18">(I18-I$6)/I$6</f>
        <v>0.170770413652103</v>
      </c>
    </row>
    <row r="19" spans="1:11" ht="15">
      <c r="A19" s="106">
        <v>2014</v>
      </c>
      <c r="B19" s="39">
        <v>16.31</v>
      </c>
      <c r="C19" s="39">
        <v>18.22</v>
      </c>
      <c r="D19" s="39">
        <f t="shared" si="4"/>
        <v>1223.25</v>
      </c>
      <c r="E19" s="105">
        <f t="shared" si="5"/>
        <v>1366.5</v>
      </c>
      <c r="F19" s="130">
        <f>'IPC Cat'!B20</f>
        <v>0.5</v>
      </c>
      <c r="G19" s="132">
        <f aca="true" t="shared" si="10" ref="G19">G18/(1+F19/100)</f>
        <v>0.7039545551228301</v>
      </c>
      <c r="H19" s="127">
        <f aca="true" t="shared" si="11" ref="H19">D19*$G19</f>
        <v>861.1124095540019</v>
      </c>
      <c r="I19" s="105">
        <f aca="true" t="shared" si="12" ref="I19">E19*$G19</f>
        <v>961.9538995753474</v>
      </c>
      <c r="J19" s="129">
        <f aca="true" t="shared" si="13" ref="J19">(H19-H$6)/H$6</f>
        <v>0.16327242087673363</v>
      </c>
      <c r="K19" s="40">
        <f aca="true" t="shared" si="14" ref="K19">(I19-I$6)/I$6</f>
        <v>0.16494568522597317</v>
      </c>
    </row>
    <row r="20" spans="1:11" ht="15">
      <c r="A20" s="106">
        <v>2015</v>
      </c>
      <c r="B20" s="39"/>
      <c r="C20" s="39"/>
      <c r="D20" s="39"/>
      <c r="E20" s="105"/>
      <c r="F20" s="130"/>
      <c r="G20" s="132"/>
      <c r="H20" s="127"/>
      <c r="I20" s="105"/>
      <c r="J20" s="129"/>
      <c r="K20" s="40"/>
    </row>
  </sheetData>
  <mergeCells count="8">
    <mergeCell ref="A2:K2"/>
    <mergeCell ref="B3:E3"/>
    <mergeCell ref="F3:G5"/>
    <mergeCell ref="H3:K3"/>
    <mergeCell ref="B4:C4"/>
    <mergeCell ref="D4:E4"/>
    <mergeCell ref="H4:I4"/>
    <mergeCell ref="J4:K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A14" sqref="A14"/>
    </sheetView>
  </sheetViews>
  <sheetFormatPr defaultColWidth="8.7109375" defaultRowHeight="15"/>
  <cols>
    <col min="1" max="1" width="5.00390625" style="60" bestFit="1" customWidth="1"/>
    <col min="2" max="2" width="6.7109375" style="60" bestFit="1" customWidth="1"/>
    <col min="3" max="3" width="7.00390625" style="60" bestFit="1" customWidth="1"/>
    <col min="4" max="5" width="9.421875" style="60" bestFit="1" customWidth="1"/>
    <col min="6" max="6" width="4.00390625" style="60" bestFit="1" customWidth="1"/>
    <col min="7" max="7" width="6.421875" style="60" bestFit="1" customWidth="1"/>
    <col min="8" max="9" width="9.28125" style="60" bestFit="1" customWidth="1"/>
    <col min="10" max="10" width="9.140625" style="60" customWidth="1"/>
    <col min="11" max="11" width="8.140625" style="60" customWidth="1"/>
    <col min="12" max="16384" width="8.7109375" style="60" customWidth="1"/>
  </cols>
  <sheetData>
    <row r="1" spans="1:11" ht="15">
      <c r="A1" s="143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">
      <c r="A2" s="216" t="s">
        <v>105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>
      <c r="A3" s="150"/>
      <c r="B3" s="223" t="s">
        <v>10</v>
      </c>
      <c r="C3" s="223"/>
      <c r="D3" s="223"/>
      <c r="E3" s="278"/>
      <c r="F3" s="279" t="s">
        <v>2</v>
      </c>
      <c r="G3" s="280"/>
      <c r="H3" s="283" t="s">
        <v>11</v>
      </c>
      <c r="I3" s="223"/>
      <c r="J3" s="223"/>
      <c r="K3" s="223"/>
    </row>
    <row r="4" spans="1:11" ht="15">
      <c r="A4" s="77"/>
      <c r="B4" s="284" t="s">
        <v>37</v>
      </c>
      <c r="C4" s="284"/>
      <c r="D4" s="284" t="s">
        <v>38</v>
      </c>
      <c r="E4" s="285"/>
      <c r="F4" s="281"/>
      <c r="G4" s="282"/>
      <c r="H4" s="286" t="s">
        <v>38</v>
      </c>
      <c r="I4" s="285"/>
      <c r="J4" s="287" t="s">
        <v>69</v>
      </c>
      <c r="K4" s="284"/>
    </row>
    <row r="5" spans="1:11" ht="15">
      <c r="A5" s="124"/>
      <c r="B5" s="124" t="s">
        <v>3</v>
      </c>
      <c r="C5" s="124" t="s">
        <v>4</v>
      </c>
      <c r="D5" s="124" t="s">
        <v>3</v>
      </c>
      <c r="E5" s="125" t="s">
        <v>4</v>
      </c>
      <c r="F5" s="281"/>
      <c r="G5" s="282"/>
      <c r="H5" s="126" t="s">
        <v>3</v>
      </c>
      <c r="I5" s="125" t="s">
        <v>4</v>
      </c>
      <c r="J5" s="128" t="s">
        <v>3</v>
      </c>
      <c r="K5" s="124" t="s">
        <v>4</v>
      </c>
    </row>
    <row r="6" spans="1:11" ht="15">
      <c r="A6" s="106">
        <v>2008</v>
      </c>
      <c r="B6" s="58">
        <v>17</v>
      </c>
      <c r="C6" s="58"/>
      <c r="D6" s="70">
        <f>B6*60</f>
        <v>1020</v>
      </c>
      <c r="E6" s="133"/>
      <c r="F6" s="175"/>
      <c r="G6" s="131">
        <v>1</v>
      </c>
      <c r="H6" s="127">
        <f>D6*$G6</f>
        <v>1020</v>
      </c>
      <c r="I6" s="105"/>
      <c r="J6" s="129"/>
      <c r="K6" s="40"/>
    </row>
    <row r="7" spans="1:11" ht="15">
      <c r="A7" s="106">
        <v>2009</v>
      </c>
      <c r="B7" s="58">
        <v>17.2</v>
      </c>
      <c r="C7" s="58">
        <v>19.2</v>
      </c>
      <c r="D7" s="70">
        <f aca="true" t="shared" si="0" ref="D7:E10">B7*60</f>
        <v>1032</v>
      </c>
      <c r="E7" s="133">
        <f t="shared" si="0"/>
        <v>1152</v>
      </c>
      <c r="F7" s="175">
        <f>'IPC Cat'!B15</f>
        <v>-0.3</v>
      </c>
      <c r="G7" s="132">
        <f>G6/(1+F7/100)</f>
        <v>1.0030090270812437</v>
      </c>
      <c r="H7" s="127">
        <f aca="true" t="shared" si="1" ref="H7:I10">D7*$G7</f>
        <v>1035.1053159478436</v>
      </c>
      <c r="I7" s="105">
        <f t="shared" si="1"/>
        <v>1155.4663991975929</v>
      </c>
      <c r="J7" s="129">
        <f>(H7-H$6)/H$6</f>
        <v>0.014809133282199573</v>
      </c>
      <c r="K7" s="40"/>
    </row>
    <row r="8" spans="1:11" ht="15">
      <c r="A8" s="106">
        <v>2010</v>
      </c>
      <c r="B8" s="58">
        <v>17.63</v>
      </c>
      <c r="C8" s="58">
        <v>19.68</v>
      </c>
      <c r="D8" s="70">
        <f t="shared" si="0"/>
        <v>1057.8</v>
      </c>
      <c r="E8" s="133">
        <f t="shared" si="0"/>
        <v>1180.8</v>
      </c>
      <c r="F8" s="175">
        <f>'IPC Cat'!B16</f>
        <v>2</v>
      </c>
      <c r="G8" s="132">
        <f>G7/(1+F8/100)</f>
        <v>0.9833421834129841</v>
      </c>
      <c r="H8" s="127">
        <f t="shared" si="1"/>
        <v>1040.1793616142545</v>
      </c>
      <c r="I8" s="105">
        <f t="shared" si="1"/>
        <v>1161.1304501740515</v>
      </c>
      <c r="J8" s="129">
        <f aca="true" t="shared" si="2" ref="J8:J10">(H8-H$6)/H$6</f>
        <v>0.019783687857112257</v>
      </c>
      <c r="K8" s="40">
        <f>(I8-I$7)/I$7</f>
        <v>0.004901960784313572</v>
      </c>
    </row>
    <row r="9" spans="1:11" ht="15">
      <c r="A9" s="106">
        <v>2011</v>
      </c>
      <c r="B9" s="58">
        <v>18.97</v>
      </c>
      <c r="C9" s="58">
        <v>21.18</v>
      </c>
      <c r="D9" s="70">
        <f t="shared" si="0"/>
        <v>1138.1999999999998</v>
      </c>
      <c r="E9" s="133">
        <f t="shared" si="0"/>
        <v>1270.8</v>
      </c>
      <c r="F9" s="130">
        <f>'IPC Cat'!B17</f>
        <v>3.5</v>
      </c>
      <c r="G9" s="132">
        <f>G8/(1+F9/100)</f>
        <v>0.9500890660995016</v>
      </c>
      <c r="H9" s="127">
        <f t="shared" si="1"/>
        <v>1081.3913750344525</v>
      </c>
      <c r="I9" s="105">
        <f t="shared" si="1"/>
        <v>1207.3731851992466</v>
      </c>
      <c r="J9" s="129">
        <f t="shared" si="2"/>
        <v>0.060187622582796564</v>
      </c>
      <c r="K9" s="40">
        <f>(I9-I$7)/I$7</f>
        <v>0.044922800037889524</v>
      </c>
    </row>
    <row r="10" spans="1:11" ht="15">
      <c r="A10" s="106">
        <v>2012</v>
      </c>
      <c r="B10" s="58">
        <v>19.6</v>
      </c>
      <c r="C10" s="58">
        <v>21.88</v>
      </c>
      <c r="D10" s="70">
        <f t="shared" si="0"/>
        <v>1176</v>
      </c>
      <c r="E10" s="133">
        <f t="shared" si="0"/>
        <v>1312.8</v>
      </c>
      <c r="F10" s="130">
        <f>'IPC Cat'!B18</f>
        <v>2.3</v>
      </c>
      <c r="G10" s="132">
        <f>G9/(1+F10/100)</f>
        <v>0.928728314857773</v>
      </c>
      <c r="H10" s="127">
        <f t="shared" si="1"/>
        <v>1092.184498272741</v>
      </c>
      <c r="I10" s="105">
        <f t="shared" si="1"/>
        <v>1219.2345317452844</v>
      </c>
      <c r="J10" s="129">
        <f t="shared" si="2"/>
        <v>0.07076911595366758</v>
      </c>
      <c r="K10" s="40">
        <f>(I10-I$7)/I$7</f>
        <v>0.05518821888025036</v>
      </c>
    </row>
    <row r="11" spans="1:11" ht="15">
      <c r="A11" s="106">
        <v>2013</v>
      </c>
      <c r="B11" s="58">
        <v>20.42</v>
      </c>
      <c r="C11" s="58">
        <v>22.8</v>
      </c>
      <c r="D11" s="70">
        <f aca="true" t="shared" si="3" ref="D11:D12">B11*60</f>
        <v>1225.2</v>
      </c>
      <c r="E11" s="133">
        <f aca="true" t="shared" si="4" ref="E11:E12">C11*60</f>
        <v>1368</v>
      </c>
      <c r="F11" s="130">
        <f>'IPC Cat'!B19</f>
        <v>2.2</v>
      </c>
      <c r="G11" s="132">
        <f>G10/(1+F11/100)</f>
        <v>0.908736120213085</v>
      </c>
      <c r="H11" s="127">
        <f aca="true" t="shared" si="5" ref="H11">D11*$G11</f>
        <v>1113.3834944850719</v>
      </c>
      <c r="I11" s="105">
        <f aca="true" t="shared" si="6" ref="I11">E11*$G11</f>
        <v>1243.1510124515003</v>
      </c>
      <c r="J11" s="129">
        <f aca="true" t="shared" si="7" ref="J11">(H11-H$6)/H$6</f>
        <v>0.09155244557359989</v>
      </c>
      <c r="K11" s="40">
        <f>(I11-I$7)/I$7</f>
        <v>0.07588677032477922</v>
      </c>
    </row>
    <row r="12" spans="1:11" ht="15">
      <c r="A12" s="106">
        <v>2014</v>
      </c>
      <c r="B12" s="58">
        <v>20.42</v>
      </c>
      <c r="C12" s="58">
        <v>22.8</v>
      </c>
      <c r="D12" s="70">
        <f t="shared" si="3"/>
        <v>1225.2</v>
      </c>
      <c r="E12" s="133">
        <f t="shared" si="4"/>
        <v>1368</v>
      </c>
      <c r="F12" s="130">
        <f>'IPC Cat'!B20</f>
        <v>0.5</v>
      </c>
      <c r="G12" s="132">
        <f>G11/(1+F12/100)</f>
        <v>0.9042150449881444</v>
      </c>
      <c r="H12" s="127">
        <f aca="true" t="shared" si="8" ref="H12">D12*$G12</f>
        <v>1107.8442731194746</v>
      </c>
      <c r="I12" s="105">
        <f aca="true" t="shared" si="9" ref="I12">E12*$G12</f>
        <v>1236.9661815437817</v>
      </c>
      <c r="J12" s="129">
        <f aca="true" t="shared" si="10" ref="J12">(H12-H$6)/H$6</f>
        <v>0.08612183639164173</v>
      </c>
      <c r="K12" s="40">
        <f>(I12-I$7)/I$7</f>
        <v>0.07053409982565123</v>
      </c>
    </row>
    <row r="13" spans="1:11" ht="15">
      <c r="A13" s="106">
        <v>2015</v>
      </c>
      <c r="B13" s="58"/>
      <c r="C13" s="58"/>
      <c r="D13" s="70"/>
      <c r="E13" s="133"/>
      <c r="F13" s="130"/>
      <c r="G13" s="132"/>
      <c r="H13" s="127"/>
      <c r="I13" s="105"/>
      <c r="J13" s="129"/>
      <c r="K13" s="40"/>
    </row>
  </sheetData>
  <mergeCells count="8">
    <mergeCell ref="A2:K2"/>
    <mergeCell ref="B3:E3"/>
    <mergeCell ref="F3:G5"/>
    <mergeCell ref="H3:K3"/>
    <mergeCell ref="B4:C4"/>
    <mergeCell ref="D4:E4"/>
    <mergeCell ref="H4:I4"/>
    <mergeCell ref="J4:K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A9" sqref="A9"/>
    </sheetView>
  </sheetViews>
  <sheetFormatPr defaultColWidth="8.7109375" defaultRowHeight="15"/>
  <cols>
    <col min="1" max="1" width="5.00390625" style="0" bestFit="1" customWidth="1"/>
    <col min="3" max="3" width="9.421875" style="0" bestFit="1" customWidth="1"/>
    <col min="4" max="4" width="4.00390625" style="0" bestFit="1" customWidth="1"/>
    <col min="5" max="5" width="6.421875" style="0" bestFit="1" customWidth="1"/>
    <col min="6" max="6" width="9.28125" style="0" bestFit="1" customWidth="1"/>
  </cols>
  <sheetData>
    <row r="1" ht="15">
      <c r="A1" s="142" t="s">
        <v>82</v>
      </c>
    </row>
    <row r="2" spans="1:7" ht="30" customHeight="1">
      <c r="A2" s="288" t="s">
        <v>115</v>
      </c>
      <c r="B2" s="216"/>
      <c r="C2" s="216"/>
      <c r="D2" s="216"/>
      <c r="E2" s="216"/>
      <c r="F2" s="216"/>
      <c r="G2" s="216"/>
    </row>
    <row r="3" spans="1:7" ht="15">
      <c r="A3" s="150"/>
      <c r="B3" s="223" t="s">
        <v>10</v>
      </c>
      <c r="C3" s="223"/>
      <c r="D3" s="279" t="s">
        <v>2</v>
      </c>
      <c r="E3" s="280"/>
      <c r="F3" s="283" t="s">
        <v>11</v>
      </c>
      <c r="G3" s="223"/>
    </row>
    <row r="4" spans="1:7" ht="39">
      <c r="A4" s="77"/>
      <c r="B4" s="93" t="s">
        <v>37</v>
      </c>
      <c r="C4" s="93" t="s">
        <v>38</v>
      </c>
      <c r="D4" s="281"/>
      <c r="E4" s="282"/>
      <c r="F4" s="98" t="s">
        <v>38</v>
      </c>
      <c r="G4" s="101" t="s">
        <v>69</v>
      </c>
    </row>
    <row r="5" spans="1:7" ht="15">
      <c r="A5" s="106">
        <v>2012</v>
      </c>
      <c r="B5" s="58">
        <v>32.46</v>
      </c>
      <c r="C5" s="70">
        <f>B5*60</f>
        <v>1947.6000000000001</v>
      </c>
      <c r="D5" s="130"/>
      <c r="E5" s="131">
        <v>1</v>
      </c>
      <c r="F5" s="127">
        <f>C5*$E5</f>
        <v>1947.6000000000001</v>
      </c>
      <c r="G5" s="129"/>
    </row>
    <row r="6" spans="1:7" ht="15">
      <c r="A6" s="106">
        <v>2013</v>
      </c>
      <c r="B6" s="58">
        <v>33.82</v>
      </c>
      <c r="C6" s="70">
        <f>B6*60</f>
        <v>2029.2</v>
      </c>
      <c r="D6" s="130">
        <f>'IPC Cat'!B19</f>
        <v>2.2</v>
      </c>
      <c r="E6" s="296">
        <f>E5/(1+D6/100)</f>
        <v>0.9784735812133072</v>
      </c>
      <c r="F6" s="127">
        <f>C6*$E6</f>
        <v>1985.518590998043</v>
      </c>
      <c r="G6" s="129">
        <f>(F6-F$5)/F$5</f>
        <v>0.019469393611646575</v>
      </c>
    </row>
    <row r="7" spans="1:7" ht="15">
      <c r="A7" s="106">
        <v>2014</v>
      </c>
      <c r="B7" s="58">
        <v>34.06</v>
      </c>
      <c r="C7" s="70">
        <f>B7*60</f>
        <v>2043.6000000000001</v>
      </c>
      <c r="D7" s="130">
        <f>'IPC Cat'!B20</f>
        <v>0.5</v>
      </c>
      <c r="E7" s="296">
        <f>E6/(1+D7/100)</f>
        <v>0.9736055534460769</v>
      </c>
      <c r="F7" s="127">
        <f>C7*$E7</f>
        <v>1989.660309022403</v>
      </c>
      <c r="G7" s="129">
        <f>(F7-F$5)/F$5</f>
        <v>0.02159596889628407</v>
      </c>
    </row>
    <row r="8" spans="1:7" ht="15">
      <c r="A8" s="106">
        <v>2015</v>
      </c>
      <c r="B8" s="58"/>
      <c r="C8" s="70"/>
      <c r="D8" s="130"/>
      <c r="E8" s="296"/>
      <c r="F8" s="127"/>
      <c r="G8" s="129"/>
    </row>
  </sheetData>
  <mergeCells count="4">
    <mergeCell ref="A2:G2"/>
    <mergeCell ref="B3:C3"/>
    <mergeCell ref="D3:E4"/>
    <mergeCell ref="F3:G3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PageLayoutView="125" workbookViewId="0" topLeftCell="A1">
      <selection activeCell="A21" sqref="A21"/>
    </sheetView>
  </sheetViews>
  <sheetFormatPr defaultColWidth="8.7109375" defaultRowHeight="15"/>
  <cols>
    <col min="1" max="1" width="5.00390625" style="33" bestFit="1" customWidth="1"/>
    <col min="2" max="6" width="7.7109375" style="33" bestFit="1" customWidth="1"/>
    <col min="7" max="7" width="8.140625" style="33" bestFit="1" customWidth="1"/>
    <col min="8" max="8" width="7.7109375" style="33" bestFit="1" customWidth="1"/>
    <col min="9" max="11" width="8.140625" style="33" bestFit="1" customWidth="1"/>
    <col min="12" max="12" width="4.28125" style="33" bestFit="1" customWidth="1"/>
    <col min="13" max="13" width="6.421875" style="33" bestFit="1" customWidth="1"/>
    <col min="14" max="14" width="8.140625" style="33" bestFit="1" customWidth="1"/>
    <col min="15" max="15" width="7.7109375" style="33" bestFit="1" customWidth="1"/>
    <col min="16" max="16" width="8.140625" style="33" bestFit="1" customWidth="1"/>
    <col min="17" max="17" width="7.7109375" style="33" bestFit="1" customWidth="1"/>
    <col min="18" max="18" width="8.140625" style="33" bestFit="1" customWidth="1"/>
    <col min="19" max="16384" width="8.7109375" style="33" customWidth="1"/>
  </cols>
  <sheetData>
    <row r="1" spans="1:18" ht="15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">
      <c r="A2" s="216" t="s">
        <v>106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15">
      <c r="A3" s="34"/>
      <c r="B3" s="292" t="s">
        <v>10</v>
      </c>
      <c r="C3" s="292"/>
      <c r="D3" s="292"/>
      <c r="E3" s="292"/>
      <c r="F3" s="292"/>
      <c r="G3" s="292"/>
      <c r="H3" s="292"/>
      <c r="I3" s="292"/>
      <c r="J3" s="292"/>
      <c r="K3" s="293"/>
      <c r="L3" s="202" t="s">
        <v>2</v>
      </c>
      <c r="M3" s="203"/>
      <c r="N3" s="295" t="s">
        <v>11</v>
      </c>
      <c r="O3" s="292"/>
      <c r="P3" s="292"/>
      <c r="Q3" s="292"/>
      <c r="R3" s="292"/>
    </row>
    <row r="4" spans="1:18" ht="15">
      <c r="A4" s="14"/>
      <c r="B4" s="289" t="s">
        <v>0</v>
      </c>
      <c r="C4" s="289"/>
      <c r="D4" s="289"/>
      <c r="E4" s="289"/>
      <c r="F4" s="290"/>
      <c r="G4" s="291" t="s">
        <v>1</v>
      </c>
      <c r="H4" s="289"/>
      <c r="I4" s="289"/>
      <c r="J4" s="289"/>
      <c r="K4" s="290"/>
      <c r="L4" s="202"/>
      <c r="M4" s="203"/>
      <c r="N4" s="294" t="s">
        <v>1</v>
      </c>
      <c r="O4" s="289"/>
      <c r="P4" s="289"/>
      <c r="Q4" s="289"/>
      <c r="R4" s="289"/>
    </row>
    <row r="5" spans="1:18" ht="15">
      <c r="A5" s="35"/>
      <c r="B5" s="35" t="s">
        <v>3</v>
      </c>
      <c r="C5" s="35" t="s">
        <v>4</v>
      </c>
      <c r="D5" s="35" t="s">
        <v>5</v>
      </c>
      <c r="E5" s="35" t="s">
        <v>6</v>
      </c>
      <c r="F5" s="134" t="s">
        <v>9</v>
      </c>
      <c r="G5" s="136" t="s">
        <v>3</v>
      </c>
      <c r="H5" s="35" t="s">
        <v>4</v>
      </c>
      <c r="I5" s="35" t="s">
        <v>5</v>
      </c>
      <c r="J5" s="35" t="s">
        <v>6</v>
      </c>
      <c r="K5" s="134" t="s">
        <v>9</v>
      </c>
      <c r="L5" s="202"/>
      <c r="M5" s="203"/>
      <c r="N5" s="139" t="s">
        <v>3</v>
      </c>
      <c r="O5" s="35" t="s">
        <v>4</v>
      </c>
      <c r="P5" s="35" t="s">
        <v>5</v>
      </c>
      <c r="Q5" s="35" t="s">
        <v>6</v>
      </c>
      <c r="R5" s="35" t="s">
        <v>9</v>
      </c>
    </row>
    <row r="6" spans="1:18" ht="15">
      <c r="A6" s="9">
        <v>2001</v>
      </c>
      <c r="B6" s="36">
        <f>'1r-2n cicles'!B9</f>
        <v>7.7</v>
      </c>
      <c r="C6" s="36">
        <f>'1r-2n cicles'!C9</f>
        <v>7.92</v>
      </c>
      <c r="D6" s="36">
        <f>'1r-2n cicles'!D9</f>
        <v>10.9</v>
      </c>
      <c r="E6" s="36">
        <f>'1r-2n cicles'!E9</f>
        <v>11.19</v>
      </c>
      <c r="F6" s="135"/>
      <c r="G6" s="137">
        <f aca="true" t="shared" si="0" ref="G6:J12">B6*75</f>
        <v>577.5</v>
      </c>
      <c r="H6" s="37">
        <f t="shared" si="0"/>
        <v>594</v>
      </c>
      <c r="I6" s="37">
        <f t="shared" si="0"/>
        <v>817.5</v>
      </c>
      <c r="J6" s="37">
        <f t="shared" si="0"/>
        <v>839.25</v>
      </c>
      <c r="K6" s="138"/>
      <c r="L6" s="50"/>
      <c r="M6" s="141">
        <v>1</v>
      </c>
      <c r="N6" s="140">
        <f aca="true" t="shared" si="1" ref="N6:N14">G6*$M6</f>
        <v>577.5</v>
      </c>
      <c r="O6" s="37">
        <f aca="true" t="shared" si="2" ref="O6:O14">H6*$M6</f>
        <v>594</v>
      </c>
      <c r="P6" s="37">
        <f aca="true" t="shared" si="3" ref="P6:P14">I6*$M6</f>
        <v>817.5</v>
      </c>
      <c r="Q6" s="37">
        <f aca="true" t="shared" si="4" ref="Q6:Q14">J6*$M6</f>
        <v>839.25</v>
      </c>
      <c r="R6" s="37"/>
    </row>
    <row r="7" spans="1:18" ht="15">
      <c r="A7" s="9">
        <v>2002</v>
      </c>
      <c r="B7" s="36">
        <f>'1r-2n cicles'!B10</f>
        <v>8.06</v>
      </c>
      <c r="C7" s="36">
        <f>'1r-2n cicles'!C10</f>
        <v>8.29</v>
      </c>
      <c r="D7" s="36">
        <f>'1r-2n cicles'!D10</f>
        <v>11.41</v>
      </c>
      <c r="E7" s="36">
        <f>'1r-2n cicles'!E10</f>
        <v>11.72</v>
      </c>
      <c r="F7" s="135"/>
      <c r="G7" s="137">
        <f t="shared" si="0"/>
        <v>604.5</v>
      </c>
      <c r="H7" s="37">
        <f t="shared" si="0"/>
        <v>621.7499999999999</v>
      </c>
      <c r="I7" s="37">
        <f t="shared" si="0"/>
        <v>855.75</v>
      </c>
      <c r="J7" s="37">
        <f t="shared" si="0"/>
        <v>879</v>
      </c>
      <c r="K7" s="138"/>
      <c r="L7" s="50">
        <f>'IPC Cat'!B8</f>
        <v>3.7</v>
      </c>
      <c r="M7" s="51">
        <f aca="true" t="shared" si="5" ref="M7:M18">M6/(1+L7/100)</f>
        <v>0.9643201542912248</v>
      </c>
      <c r="N7" s="140">
        <f t="shared" si="1"/>
        <v>582.9315332690454</v>
      </c>
      <c r="O7" s="37">
        <f t="shared" si="2"/>
        <v>599.5660559305688</v>
      </c>
      <c r="P7" s="37">
        <f t="shared" si="3"/>
        <v>825.2169720347156</v>
      </c>
      <c r="Q7" s="37">
        <f t="shared" si="4"/>
        <v>847.6374156219865</v>
      </c>
      <c r="R7" s="37"/>
    </row>
    <row r="8" spans="1:18" ht="15">
      <c r="A8" s="9">
        <v>2003</v>
      </c>
      <c r="B8" s="36">
        <f>'1r-2n cicles'!B11</f>
        <v>8.44</v>
      </c>
      <c r="C8" s="36">
        <f>'1r-2n cicles'!C11</f>
        <v>8.68</v>
      </c>
      <c r="D8" s="36">
        <f>'1r-2n cicles'!D11</f>
        <v>11.95</v>
      </c>
      <c r="E8" s="36">
        <f>'1r-2n cicles'!E11</f>
        <v>12.27</v>
      </c>
      <c r="F8" s="135"/>
      <c r="G8" s="137">
        <f t="shared" si="0"/>
        <v>633</v>
      </c>
      <c r="H8" s="37">
        <f t="shared" si="0"/>
        <v>651</v>
      </c>
      <c r="I8" s="37">
        <f t="shared" si="0"/>
        <v>896.25</v>
      </c>
      <c r="J8" s="37">
        <f t="shared" si="0"/>
        <v>920.25</v>
      </c>
      <c r="K8" s="138"/>
      <c r="L8" s="50">
        <f>'IPC Cat'!B9</f>
        <v>3.1</v>
      </c>
      <c r="M8" s="51">
        <f t="shared" si="5"/>
        <v>0.9353250769071045</v>
      </c>
      <c r="N8" s="140">
        <f t="shared" si="1"/>
        <v>592.0607736821971</v>
      </c>
      <c r="O8" s="37">
        <f t="shared" si="2"/>
        <v>608.8966250665251</v>
      </c>
      <c r="P8" s="37">
        <f t="shared" si="3"/>
        <v>838.2851001779925</v>
      </c>
      <c r="Q8" s="37">
        <f t="shared" si="4"/>
        <v>860.7329020237629</v>
      </c>
      <c r="R8" s="37"/>
    </row>
    <row r="9" spans="1:18" ht="15">
      <c r="A9" s="9">
        <v>2004</v>
      </c>
      <c r="B9" s="36">
        <f>'1r-2n cicles'!B12</f>
        <v>8.79</v>
      </c>
      <c r="C9" s="36">
        <f>'1r-2n cicles'!C12</f>
        <v>9.04</v>
      </c>
      <c r="D9" s="36">
        <f>'1r-2n cicles'!D12</f>
        <v>12.44</v>
      </c>
      <c r="E9" s="36">
        <f>'1r-2n cicles'!E12</f>
        <v>12.77</v>
      </c>
      <c r="F9" s="135"/>
      <c r="G9" s="137">
        <f t="shared" si="0"/>
        <v>659.2499999999999</v>
      </c>
      <c r="H9" s="37">
        <f t="shared" si="0"/>
        <v>677.9999999999999</v>
      </c>
      <c r="I9" s="37">
        <f t="shared" si="0"/>
        <v>933</v>
      </c>
      <c r="J9" s="37">
        <f t="shared" si="0"/>
        <v>957.75</v>
      </c>
      <c r="K9" s="138"/>
      <c r="L9" s="50">
        <f>'IPC Cat'!B10</f>
        <v>3.9</v>
      </c>
      <c r="M9" s="51">
        <f t="shared" si="5"/>
        <v>0.9002166283995232</v>
      </c>
      <c r="N9" s="140">
        <f t="shared" si="1"/>
        <v>593.4678122723856</v>
      </c>
      <c r="O9" s="37">
        <f t="shared" si="2"/>
        <v>610.3468740548766</v>
      </c>
      <c r="P9" s="37">
        <f t="shared" si="3"/>
        <v>839.9021142967551</v>
      </c>
      <c r="Q9" s="37">
        <f t="shared" si="4"/>
        <v>862.1824758496433</v>
      </c>
      <c r="R9" s="37"/>
    </row>
    <row r="10" spans="1:18" ht="15">
      <c r="A10" s="9">
        <v>2005</v>
      </c>
      <c r="B10" s="36">
        <f>'1r-2n cicles'!B13</f>
        <v>9.23</v>
      </c>
      <c r="C10" s="36">
        <f>'1r-2n cicles'!C13</f>
        <v>9.49</v>
      </c>
      <c r="D10" s="36">
        <f>'1r-2n cicles'!D13</f>
        <v>13.06</v>
      </c>
      <c r="E10" s="36">
        <f>'1r-2n cicles'!E13</f>
        <v>13.41</v>
      </c>
      <c r="F10" s="135"/>
      <c r="G10" s="137">
        <f t="shared" si="0"/>
        <v>692.25</v>
      </c>
      <c r="H10" s="37">
        <f t="shared" si="0"/>
        <v>711.75</v>
      </c>
      <c r="I10" s="37">
        <f t="shared" si="0"/>
        <v>979.5</v>
      </c>
      <c r="J10" s="37">
        <f t="shared" si="0"/>
        <v>1005.75</v>
      </c>
      <c r="K10" s="138"/>
      <c r="L10" s="50">
        <f>'IPC Cat'!B11</f>
        <v>3.6</v>
      </c>
      <c r="M10" s="51">
        <f t="shared" si="5"/>
        <v>0.8689349694976093</v>
      </c>
      <c r="N10" s="140">
        <f t="shared" si="1"/>
        <v>601.5202326347201</v>
      </c>
      <c r="O10" s="37">
        <f t="shared" si="2"/>
        <v>618.4644645399234</v>
      </c>
      <c r="P10" s="37">
        <f t="shared" si="3"/>
        <v>851.1218026229083</v>
      </c>
      <c r="Q10" s="37">
        <f t="shared" si="4"/>
        <v>873.9313455722205</v>
      </c>
      <c r="R10" s="37"/>
    </row>
    <row r="11" spans="1:18" ht="15">
      <c r="A11" s="9">
        <v>2006</v>
      </c>
      <c r="B11" s="36">
        <f>'1r-2n cicles'!B14</f>
        <v>9.69</v>
      </c>
      <c r="C11" s="36">
        <f>'1r-2n cicles'!C14</f>
        <v>9.97</v>
      </c>
      <c r="D11" s="36">
        <f>'1r-2n cicles'!D14</f>
        <v>13.72</v>
      </c>
      <c r="E11" s="36">
        <f>'1r-2n cicles'!E14</f>
        <v>14.08</v>
      </c>
      <c r="F11" s="135"/>
      <c r="G11" s="137">
        <f t="shared" si="0"/>
        <v>726.75</v>
      </c>
      <c r="H11" s="37">
        <f t="shared" si="0"/>
        <v>747.75</v>
      </c>
      <c r="I11" s="37">
        <f t="shared" si="0"/>
        <v>1029</v>
      </c>
      <c r="J11" s="37">
        <f t="shared" si="0"/>
        <v>1056</v>
      </c>
      <c r="K11" s="138"/>
      <c r="L11" s="50">
        <f>'IPC Cat'!B12</f>
        <v>4.1</v>
      </c>
      <c r="M11" s="51">
        <f t="shared" si="5"/>
        <v>0.8347117862609119</v>
      </c>
      <c r="N11" s="140">
        <f t="shared" si="1"/>
        <v>606.6267906651177</v>
      </c>
      <c r="O11" s="37">
        <f t="shared" si="2"/>
        <v>624.1557381765969</v>
      </c>
      <c r="P11" s="37">
        <f t="shared" si="3"/>
        <v>858.9184280624784</v>
      </c>
      <c r="Q11" s="37">
        <f t="shared" si="4"/>
        <v>881.455646291523</v>
      </c>
      <c r="R11" s="37"/>
    </row>
    <row r="12" spans="1:18" ht="15">
      <c r="A12" s="9">
        <v>2007</v>
      </c>
      <c r="B12" s="36">
        <f>'1r-2n cicles'!B15</f>
        <v>10.05</v>
      </c>
      <c r="C12" s="36">
        <f>'1r-2n cicles'!C15</f>
        <v>10.34</v>
      </c>
      <c r="D12" s="36">
        <f>'1r-2n cicles'!D15</f>
        <v>14.23</v>
      </c>
      <c r="E12" s="36">
        <f>'1r-2n cicles'!E15</f>
        <v>14.6</v>
      </c>
      <c r="F12" s="135"/>
      <c r="G12" s="137">
        <f t="shared" si="0"/>
        <v>753.75</v>
      </c>
      <c r="H12" s="37">
        <f t="shared" si="0"/>
        <v>775.5</v>
      </c>
      <c r="I12" s="37">
        <f t="shared" si="0"/>
        <v>1067.25</v>
      </c>
      <c r="J12" s="37">
        <f t="shared" si="0"/>
        <v>1095</v>
      </c>
      <c r="K12" s="138"/>
      <c r="L12" s="50">
        <f>'IPC Cat'!B13</f>
        <v>2.6</v>
      </c>
      <c r="M12" s="51">
        <f t="shared" si="5"/>
        <v>0.8135592458683352</v>
      </c>
      <c r="N12" s="140">
        <f t="shared" si="1"/>
        <v>613.2202815732576</v>
      </c>
      <c r="O12" s="37">
        <f t="shared" si="2"/>
        <v>630.9151951708939</v>
      </c>
      <c r="P12" s="37">
        <f t="shared" si="3"/>
        <v>868.2711051529807</v>
      </c>
      <c r="Q12" s="37">
        <f t="shared" si="4"/>
        <v>890.847374225827</v>
      </c>
      <c r="R12" s="37"/>
    </row>
    <row r="13" spans="1:18" ht="15">
      <c r="A13" s="9">
        <v>2008</v>
      </c>
      <c r="B13" s="36">
        <f>Graus!B6</f>
        <v>13.25</v>
      </c>
      <c r="C13" s="36">
        <f>Graus!C6</f>
        <v>13.6</v>
      </c>
      <c r="D13" s="36">
        <f>Graus!D6</f>
        <v>18.75</v>
      </c>
      <c r="E13" s="36">
        <f>Graus!E6</f>
        <v>19.25</v>
      </c>
      <c r="F13" s="135">
        <f>Graus!F6</f>
        <v>21.3</v>
      </c>
      <c r="G13" s="137">
        <f aca="true" t="shared" si="6" ref="G13:K14">B13*60</f>
        <v>795</v>
      </c>
      <c r="H13" s="37">
        <f t="shared" si="6"/>
        <v>816</v>
      </c>
      <c r="I13" s="37">
        <f t="shared" si="6"/>
        <v>1125</v>
      </c>
      <c r="J13" s="37">
        <f t="shared" si="6"/>
        <v>1155</v>
      </c>
      <c r="K13" s="138">
        <f t="shared" si="6"/>
        <v>1278</v>
      </c>
      <c r="L13" s="50">
        <f>'IPC Cat'!B14</f>
        <v>4.5</v>
      </c>
      <c r="M13" s="51">
        <f t="shared" si="5"/>
        <v>0.7785255941323782</v>
      </c>
      <c r="N13" s="140">
        <f t="shared" si="1"/>
        <v>618.9278473352407</v>
      </c>
      <c r="O13" s="37">
        <f t="shared" si="2"/>
        <v>635.2768848120206</v>
      </c>
      <c r="P13" s="37">
        <f t="shared" si="3"/>
        <v>875.8412933989255</v>
      </c>
      <c r="Q13" s="37">
        <f t="shared" si="4"/>
        <v>899.1970612228969</v>
      </c>
      <c r="R13" s="37">
        <f aca="true" t="shared" si="7" ref="R13:R18">K13*$M13</f>
        <v>994.9557093011794</v>
      </c>
    </row>
    <row r="14" spans="1:18" ht="15">
      <c r="A14" s="9">
        <v>2009</v>
      </c>
      <c r="B14" s="36">
        <f>Graus!B7</f>
        <v>13.4</v>
      </c>
      <c r="C14" s="36">
        <f>Graus!C7</f>
        <v>13.75</v>
      </c>
      <c r="D14" s="36">
        <f>Graus!D7</f>
        <v>18.95</v>
      </c>
      <c r="E14" s="36">
        <f>Graus!E7</f>
        <v>19.45</v>
      </c>
      <c r="F14" s="135">
        <f>Graus!F7</f>
        <v>21.5</v>
      </c>
      <c r="G14" s="137">
        <f t="shared" si="6"/>
        <v>804</v>
      </c>
      <c r="H14" s="37">
        <f t="shared" si="6"/>
        <v>825</v>
      </c>
      <c r="I14" s="37">
        <f t="shared" si="6"/>
        <v>1137</v>
      </c>
      <c r="J14" s="37">
        <f t="shared" si="6"/>
        <v>1167</v>
      </c>
      <c r="K14" s="138">
        <f t="shared" si="6"/>
        <v>1290</v>
      </c>
      <c r="L14" s="170">
        <f>'IPC Cat'!B15</f>
        <v>-0.3</v>
      </c>
      <c r="M14" s="51">
        <f t="shared" si="5"/>
        <v>0.780868198728564</v>
      </c>
      <c r="N14" s="140">
        <f t="shared" si="1"/>
        <v>627.8180317777654</v>
      </c>
      <c r="O14" s="37">
        <f t="shared" si="2"/>
        <v>644.2162639510652</v>
      </c>
      <c r="P14" s="37">
        <f t="shared" si="3"/>
        <v>887.8471419543772</v>
      </c>
      <c r="Q14" s="37">
        <f t="shared" si="4"/>
        <v>911.2731879162342</v>
      </c>
      <c r="R14" s="37">
        <f t="shared" si="7"/>
        <v>1007.3199763598475</v>
      </c>
    </row>
    <row r="15" spans="1:18" ht="15">
      <c r="A15" s="9">
        <v>2010</v>
      </c>
      <c r="B15" s="36">
        <f>Graus!B8</f>
        <v>14.09</v>
      </c>
      <c r="C15" s="36"/>
      <c r="D15" s="36">
        <f>Graus!D8</f>
        <v>19.94</v>
      </c>
      <c r="E15" s="36"/>
      <c r="F15" s="135">
        <f>Graus!F8</f>
        <v>22.04</v>
      </c>
      <c r="G15" s="137">
        <f>B15*60</f>
        <v>845.4</v>
      </c>
      <c r="H15" s="37"/>
      <c r="I15" s="37">
        <f>D15*60</f>
        <v>1196.4</v>
      </c>
      <c r="J15" s="37"/>
      <c r="K15" s="138">
        <f>F15*60</f>
        <v>1322.3999999999999</v>
      </c>
      <c r="L15" s="170">
        <f>'IPC Cat'!B16</f>
        <v>2</v>
      </c>
      <c r="M15" s="51">
        <f t="shared" si="5"/>
        <v>0.7655570575770234</v>
      </c>
      <c r="N15" s="140">
        <f>G15*$M15</f>
        <v>647.2019364756155</v>
      </c>
      <c r="O15" s="37"/>
      <c r="P15" s="37">
        <f>I15*$M15</f>
        <v>915.9124636851509</v>
      </c>
      <c r="Q15" s="37"/>
      <c r="R15" s="37">
        <f t="shared" si="7"/>
        <v>1012.3726529398557</v>
      </c>
    </row>
    <row r="16" spans="1:18" ht="15">
      <c r="A16" s="9">
        <v>2011</v>
      </c>
      <c r="B16" s="36">
        <f>Graus!B9</f>
        <v>15.16</v>
      </c>
      <c r="C16" s="36"/>
      <c r="D16" s="36">
        <f>Graus!D9</f>
        <v>21.46</v>
      </c>
      <c r="E16" s="36"/>
      <c r="F16" s="135">
        <f>Graus!F9</f>
        <v>23.72</v>
      </c>
      <c r="G16" s="137">
        <f>B16*60</f>
        <v>909.6</v>
      </c>
      <c r="H16" s="37"/>
      <c r="I16" s="37">
        <f>D16*60</f>
        <v>1287.6000000000001</v>
      </c>
      <c r="J16" s="37"/>
      <c r="K16" s="138">
        <f>F16*60</f>
        <v>1423.1999999999998</v>
      </c>
      <c r="L16" s="50">
        <f>'IPC Cat'!B17</f>
        <v>3.5</v>
      </c>
      <c r="M16" s="51">
        <f t="shared" si="5"/>
        <v>0.7396686546637908</v>
      </c>
      <c r="N16" s="140">
        <f>G16*$M16</f>
        <v>672.8026082821841</v>
      </c>
      <c r="O16" s="37"/>
      <c r="P16" s="37">
        <f>I16*$M16</f>
        <v>952.3973597450972</v>
      </c>
      <c r="Q16" s="37"/>
      <c r="R16" s="37">
        <f t="shared" si="7"/>
        <v>1052.696429317507</v>
      </c>
    </row>
    <row r="17" spans="1:18" ht="15">
      <c r="A17" s="9">
        <v>2012</v>
      </c>
      <c r="B17" s="36">
        <f>Graus!B10</f>
        <v>25.27</v>
      </c>
      <c r="C17" s="36"/>
      <c r="D17" s="36">
        <f>Graus!D10</f>
        <v>35.77</v>
      </c>
      <c r="E17" s="36"/>
      <c r="F17" s="135">
        <f>Graus!F10</f>
        <v>39.53</v>
      </c>
      <c r="G17" s="137">
        <f>B17*60</f>
        <v>1516.2</v>
      </c>
      <c r="H17" s="37"/>
      <c r="I17" s="37">
        <f>D17*60</f>
        <v>2146.2000000000003</v>
      </c>
      <c r="J17" s="37"/>
      <c r="K17" s="138">
        <f>F17*60</f>
        <v>2371.8</v>
      </c>
      <c r="L17" s="50">
        <f>'IPC Cat'!B18</f>
        <v>2.3</v>
      </c>
      <c r="M17" s="51">
        <f t="shared" si="5"/>
        <v>0.72303876311221</v>
      </c>
      <c r="N17" s="140">
        <f>G17*$M17</f>
        <v>1096.271372630733</v>
      </c>
      <c r="O17" s="37"/>
      <c r="P17" s="37">
        <f>I17*$M17</f>
        <v>1551.7857933914254</v>
      </c>
      <c r="Q17" s="37"/>
      <c r="R17" s="37">
        <f t="shared" si="7"/>
        <v>1714.90333834954</v>
      </c>
    </row>
    <row r="18" spans="1:18" ht="15">
      <c r="A18" s="9">
        <v>2013</v>
      </c>
      <c r="B18" s="36">
        <f>Graus!B11</f>
        <v>25.27</v>
      </c>
      <c r="C18" s="36"/>
      <c r="D18" s="36">
        <f>Graus!D11</f>
        <v>35.77</v>
      </c>
      <c r="E18" s="36"/>
      <c r="F18" s="135">
        <f>Graus!F11</f>
        <v>39.53</v>
      </c>
      <c r="G18" s="137">
        <f>B18*60</f>
        <v>1516.2</v>
      </c>
      <c r="H18" s="37"/>
      <c r="I18" s="37">
        <f>D18*60</f>
        <v>2146.2000000000003</v>
      </c>
      <c r="J18" s="37"/>
      <c r="K18" s="138">
        <f>F18*60</f>
        <v>2371.8</v>
      </c>
      <c r="L18" s="50">
        <f>'IPC Cat'!B19</f>
        <v>2.2</v>
      </c>
      <c r="M18" s="51">
        <f t="shared" si="5"/>
        <v>0.7074743278984442</v>
      </c>
      <c r="N18" s="140">
        <f>G18*$M18</f>
        <v>1072.672575959621</v>
      </c>
      <c r="O18" s="37"/>
      <c r="P18" s="37">
        <f>I18*$M18</f>
        <v>1518.3814025356412</v>
      </c>
      <c r="Q18" s="37"/>
      <c r="R18" s="37">
        <f t="shared" si="7"/>
        <v>1677.98761090953</v>
      </c>
    </row>
    <row r="19" spans="1:18" ht="15">
      <c r="A19" s="9">
        <v>2014</v>
      </c>
      <c r="B19" s="36">
        <f>Graus!B12</f>
        <v>25.27</v>
      </c>
      <c r="C19" s="36"/>
      <c r="D19" s="36">
        <f>Graus!D12</f>
        <v>35.77</v>
      </c>
      <c r="E19" s="36"/>
      <c r="F19" s="135">
        <f>Graus!F12</f>
        <v>39.53</v>
      </c>
      <c r="G19" s="137">
        <f>B19*60</f>
        <v>1516.2</v>
      </c>
      <c r="H19" s="37"/>
      <c r="I19" s="37">
        <f>D19*60</f>
        <v>2146.2000000000003</v>
      </c>
      <c r="J19" s="37"/>
      <c r="K19" s="138">
        <f>F19*60</f>
        <v>2371.8</v>
      </c>
      <c r="L19" s="50">
        <f>'IPC Cat'!B20</f>
        <v>0.5</v>
      </c>
      <c r="M19" s="51">
        <f aca="true" t="shared" si="8" ref="M19:M20">M18/(1+L19/100)</f>
        <v>0.7039545551228301</v>
      </c>
      <c r="N19" s="140">
        <f aca="true" t="shared" si="9" ref="N19:N20">G19*$M19</f>
        <v>1067.335896477235</v>
      </c>
      <c r="O19" s="37"/>
      <c r="P19" s="37">
        <f aca="true" t="shared" si="10" ref="P19:P20">I19*$M19</f>
        <v>1510.8272662046181</v>
      </c>
      <c r="Q19" s="37"/>
      <c r="R19" s="37">
        <f aca="true" t="shared" si="11" ref="R19:R20">K19*$M19</f>
        <v>1669.6394138403286</v>
      </c>
    </row>
    <row r="20" spans="1:18" ht="15">
      <c r="A20" s="9">
        <v>2015</v>
      </c>
      <c r="B20" s="36"/>
      <c r="C20" s="36"/>
      <c r="D20" s="36"/>
      <c r="E20" s="36"/>
      <c r="F20" s="135"/>
      <c r="G20" s="137"/>
      <c r="H20" s="37"/>
      <c r="I20" s="37"/>
      <c r="J20" s="37"/>
      <c r="K20" s="138"/>
      <c r="L20" s="50"/>
      <c r="M20" s="51"/>
      <c r="N20" s="140"/>
      <c r="O20" s="37"/>
      <c r="P20" s="37"/>
      <c r="Q20" s="37"/>
      <c r="R20" s="37"/>
    </row>
  </sheetData>
  <mergeCells count="7">
    <mergeCell ref="A2:R2"/>
    <mergeCell ref="L3:M5"/>
    <mergeCell ref="B4:F4"/>
    <mergeCell ref="G4:K4"/>
    <mergeCell ref="B3:K3"/>
    <mergeCell ref="N4:R4"/>
    <mergeCell ref="N3:R3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22" sqref="A22"/>
    </sheetView>
  </sheetViews>
  <sheetFormatPr defaultColWidth="8.7109375" defaultRowHeight="15"/>
  <cols>
    <col min="1" max="1" width="5.00390625" style="0" bestFit="1" customWidth="1"/>
    <col min="2" max="2" width="5.7109375" style="0" customWidth="1"/>
    <col min="3" max="3" width="3.7109375" style="0" customWidth="1"/>
  </cols>
  <sheetData>
    <row r="1" spans="1:3" ht="14.65" customHeight="1">
      <c r="A1" s="177" t="s">
        <v>82</v>
      </c>
      <c r="B1" s="178"/>
      <c r="C1" s="178"/>
    </row>
    <row r="2" spans="1:2" ht="14.65" customHeight="1">
      <c r="A2" s="179" t="s">
        <v>2</v>
      </c>
      <c r="B2" s="179"/>
    </row>
    <row r="3" spans="1:5" ht="15">
      <c r="A3" s="179"/>
      <c r="B3" s="179"/>
      <c r="E3" t="s">
        <v>121</v>
      </c>
    </row>
    <row r="4" spans="1:2" ht="15">
      <c r="A4" s="179"/>
      <c r="B4" s="179"/>
    </row>
    <row r="5" spans="1:2" ht="15">
      <c r="A5" s="4">
        <v>1999</v>
      </c>
      <c r="B5" s="41">
        <v>2.7</v>
      </c>
    </row>
    <row r="6" spans="1:2" ht="15">
      <c r="A6" s="4">
        <v>2000</v>
      </c>
      <c r="B6" s="41">
        <v>3.5</v>
      </c>
    </row>
    <row r="7" spans="1:2" ht="15">
      <c r="A7" s="4">
        <v>2001</v>
      </c>
      <c r="B7" s="41">
        <v>4.1</v>
      </c>
    </row>
    <row r="8" spans="1:2" ht="15">
      <c r="A8" s="4">
        <v>2002</v>
      </c>
      <c r="B8" s="41">
        <v>3.7</v>
      </c>
    </row>
    <row r="9" spans="1:2" ht="15">
      <c r="A9" s="4">
        <v>2003</v>
      </c>
      <c r="B9" s="41">
        <v>3.1</v>
      </c>
    </row>
    <row r="10" spans="1:2" ht="15">
      <c r="A10" s="4">
        <v>2004</v>
      </c>
      <c r="B10" s="41">
        <v>3.9</v>
      </c>
    </row>
    <row r="11" spans="1:2" ht="15">
      <c r="A11" s="4">
        <v>2005</v>
      </c>
      <c r="B11" s="41">
        <v>3.6</v>
      </c>
    </row>
    <row r="12" spans="1:2" ht="15">
      <c r="A12" s="4">
        <v>2006</v>
      </c>
      <c r="B12" s="41">
        <v>4.1</v>
      </c>
    </row>
    <row r="13" spans="1:2" ht="15">
      <c r="A13" s="4">
        <v>2007</v>
      </c>
      <c r="B13" s="41">
        <v>2.6</v>
      </c>
    </row>
    <row r="14" spans="1:2" ht="15">
      <c r="A14" s="4">
        <v>2008</v>
      </c>
      <c r="B14" s="41">
        <v>4.5</v>
      </c>
    </row>
    <row r="15" spans="1:2" ht="15">
      <c r="A15" s="4">
        <v>2009</v>
      </c>
      <c r="B15" s="41">
        <v>-0.3</v>
      </c>
    </row>
    <row r="16" spans="1:2" ht="15">
      <c r="A16" s="4">
        <v>2010</v>
      </c>
      <c r="B16" s="42">
        <v>2</v>
      </c>
    </row>
    <row r="17" spans="1:2" ht="15">
      <c r="A17" s="4">
        <v>2011</v>
      </c>
      <c r="B17" s="42">
        <v>3.5</v>
      </c>
    </row>
    <row r="18" spans="1:2" ht="15">
      <c r="A18" s="9">
        <v>2012</v>
      </c>
      <c r="B18" s="41">
        <v>2.3</v>
      </c>
    </row>
    <row r="19" spans="1:2" ht="15">
      <c r="A19" s="9">
        <v>2013</v>
      </c>
      <c r="B19" s="10">
        <v>2.2</v>
      </c>
    </row>
    <row r="20" spans="1:2" ht="15">
      <c r="A20" s="9">
        <v>2014</v>
      </c>
      <c r="B20" s="10">
        <v>0.5</v>
      </c>
    </row>
    <row r="21" spans="1:2" ht="15">
      <c r="A21" s="9">
        <v>2015</v>
      </c>
      <c r="B21" s="10"/>
    </row>
  </sheetData>
  <mergeCells count="2">
    <mergeCell ref="A1:C1"/>
    <mergeCell ref="A2:B4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 topLeftCell="A1">
      <selection activeCell="A24" sqref="A24"/>
    </sheetView>
  </sheetViews>
  <sheetFormatPr defaultColWidth="9.140625" defaultRowHeight="15"/>
  <cols>
    <col min="1" max="1" width="5.00390625" style="0" bestFit="1" customWidth="1"/>
    <col min="2" max="5" width="7.7109375" style="0" customWidth="1"/>
    <col min="6" max="9" width="8.00390625" style="0" bestFit="1" customWidth="1"/>
    <col min="10" max="10" width="4.28125" style="0" bestFit="1" customWidth="1"/>
    <col min="11" max="11" width="6.421875" style="0" customWidth="1"/>
    <col min="12" max="13" width="7.7109375" style="0" customWidth="1"/>
    <col min="14" max="15" width="8.00390625" style="0" bestFit="1" customWidth="1"/>
    <col min="16" max="19" width="7.7109375" style="0" customWidth="1"/>
  </cols>
  <sheetData>
    <row r="1" spans="1:19" ht="15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>
      <c r="A2" s="184" t="s">
        <v>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5">
      <c r="A3" s="11"/>
      <c r="B3" s="185" t="s">
        <v>10</v>
      </c>
      <c r="C3" s="182"/>
      <c r="D3" s="182"/>
      <c r="E3" s="182"/>
      <c r="F3" s="182"/>
      <c r="G3" s="182"/>
      <c r="H3" s="182"/>
      <c r="I3" s="182"/>
      <c r="J3" s="186" t="s">
        <v>2</v>
      </c>
      <c r="K3" s="187"/>
      <c r="L3" s="182" t="s">
        <v>11</v>
      </c>
      <c r="M3" s="182"/>
      <c r="N3" s="182"/>
      <c r="O3" s="182"/>
      <c r="P3" s="182"/>
      <c r="Q3" s="182"/>
      <c r="R3" s="182"/>
      <c r="S3" s="183"/>
    </row>
    <row r="4" spans="1:19" ht="13.9" customHeight="1">
      <c r="A4" s="10"/>
      <c r="B4" s="192" t="s">
        <v>0</v>
      </c>
      <c r="C4" s="192"/>
      <c r="D4" s="192"/>
      <c r="E4" s="193"/>
      <c r="F4" s="194" t="s">
        <v>1</v>
      </c>
      <c r="G4" s="192"/>
      <c r="H4" s="192"/>
      <c r="I4" s="193"/>
      <c r="J4" s="188"/>
      <c r="K4" s="189"/>
      <c r="L4" s="181" t="s">
        <v>1</v>
      </c>
      <c r="M4" s="192"/>
      <c r="N4" s="192"/>
      <c r="O4" s="195"/>
      <c r="P4" s="180" t="s">
        <v>69</v>
      </c>
      <c r="Q4" s="180"/>
      <c r="R4" s="180"/>
      <c r="S4" s="181"/>
    </row>
    <row r="5" spans="1:19" s="3" customFormat="1" ht="15">
      <c r="A5" s="2"/>
      <c r="B5" s="2" t="s">
        <v>3</v>
      </c>
      <c r="C5" s="2" t="s">
        <v>4</v>
      </c>
      <c r="D5" s="2" t="s">
        <v>5</v>
      </c>
      <c r="E5" s="16" t="s">
        <v>6</v>
      </c>
      <c r="F5" s="19" t="s">
        <v>3</v>
      </c>
      <c r="G5" s="2" t="s">
        <v>4</v>
      </c>
      <c r="H5" s="2" t="s">
        <v>5</v>
      </c>
      <c r="I5" s="16" t="s">
        <v>6</v>
      </c>
      <c r="J5" s="190"/>
      <c r="K5" s="191"/>
      <c r="L5" s="24" t="s">
        <v>3</v>
      </c>
      <c r="M5" s="2" t="s">
        <v>4</v>
      </c>
      <c r="N5" s="2" t="s">
        <v>5</v>
      </c>
      <c r="O5" s="21" t="s">
        <v>6</v>
      </c>
      <c r="P5" s="24" t="s">
        <v>3</v>
      </c>
      <c r="Q5" s="2" t="s">
        <v>4</v>
      </c>
      <c r="R5" s="2" t="s">
        <v>5</v>
      </c>
      <c r="S5" s="2" t="s">
        <v>6</v>
      </c>
    </row>
    <row r="6" spans="1:19" ht="15">
      <c r="A6" s="4">
        <v>1998</v>
      </c>
      <c r="B6" s="5">
        <f>1146/166.386</f>
        <v>6.887598716238145</v>
      </c>
      <c r="C6" s="5">
        <f>1178/166.386</f>
        <v>7.079922589640955</v>
      </c>
      <c r="D6" s="5">
        <f>1622/166.386</f>
        <v>9.748416333104949</v>
      </c>
      <c r="E6" s="17">
        <f>1665/166.386</f>
        <v>10.006851537989975</v>
      </c>
      <c r="F6" s="22">
        <f aca="true" t="shared" si="0" ref="F6:F20">B6*75</f>
        <v>516.5699037178608</v>
      </c>
      <c r="G6" s="7">
        <f aca="true" t="shared" si="1" ref="G6:G20">C6*75</f>
        <v>530.9941942230716</v>
      </c>
      <c r="H6" s="7">
        <f aca="true" t="shared" si="2" ref="H6:H20">D6*75</f>
        <v>731.1312249828711</v>
      </c>
      <c r="I6" s="23">
        <f aca="true" t="shared" si="3" ref="I6:I20">E6*75</f>
        <v>750.5138653492481</v>
      </c>
      <c r="J6" s="44"/>
      <c r="K6" s="45">
        <v>1</v>
      </c>
      <c r="L6" s="22">
        <f aca="true" t="shared" si="4" ref="L6:L20">F6*$K6</f>
        <v>516.5699037178608</v>
      </c>
      <c r="M6" s="7">
        <f aca="true" t="shared" si="5" ref="M6:M20">G6*$K6</f>
        <v>530.9941942230716</v>
      </c>
      <c r="N6" s="7">
        <f aca="true" t="shared" si="6" ref="N6:N20">H6*$K6</f>
        <v>731.1312249828711</v>
      </c>
      <c r="O6" s="23">
        <f aca="true" t="shared" si="7" ref="O6:O20">I6*$K6</f>
        <v>750.5138653492481</v>
      </c>
      <c r="P6" s="26"/>
      <c r="Q6" s="7"/>
      <c r="R6" s="7"/>
      <c r="S6" s="7"/>
    </row>
    <row r="7" spans="1:19" ht="15">
      <c r="A7" s="4">
        <v>1999</v>
      </c>
      <c r="B7" s="5">
        <f>1185/166.386</f>
        <v>7.12199343694782</v>
      </c>
      <c r="C7" s="5">
        <f>1218/166.386</f>
        <v>7.320327431394468</v>
      </c>
      <c r="D7" s="5">
        <f>1677/166.386</f>
        <v>10.078972990516029</v>
      </c>
      <c r="E7" s="17">
        <f>1722/166.386</f>
        <v>10.349428437488731</v>
      </c>
      <c r="F7" s="22">
        <f t="shared" si="0"/>
        <v>534.1495077710865</v>
      </c>
      <c r="G7" s="7">
        <f t="shared" si="1"/>
        <v>549.0245573545851</v>
      </c>
      <c r="H7" s="7">
        <f t="shared" si="2"/>
        <v>755.9229742887021</v>
      </c>
      <c r="I7" s="23">
        <f t="shared" si="3"/>
        <v>776.2071328116548</v>
      </c>
      <c r="J7" s="44">
        <f>'IPC Cat'!B5</f>
        <v>2.7</v>
      </c>
      <c r="K7" s="46">
        <f aca="true" t="shared" si="8" ref="K7:K22">K6/(1+J7/100)</f>
        <v>0.9737098344693282</v>
      </c>
      <c r="L7" s="22">
        <f t="shared" si="4"/>
        <v>520.1066287936578</v>
      </c>
      <c r="M7" s="7">
        <f t="shared" si="5"/>
        <v>534.5906108613293</v>
      </c>
      <c r="N7" s="7">
        <f t="shared" si="6"/>
        <v>736.0496341662144</v>
      </c>
      <c r="O7" s="23">
        <f t="shared" si="7"/>
        <v>755.8005188039483</v>
      </c>
      <c r="P7" s="25">
        <f aca="true" t="shared" si="9" ref="P7:P20">(L7-L$6)/L$6</f>
        <v>0.006846556584776716</v>
      </c>
      <c r="Q7" s="8">
        <f aca="true" t="shared" si="10" ref="Q7:Q20">(M7-M$6)/M$6</f>
        <v>0.006772986743329257</v>
      </c>
      <c r="R7" s="8">
        <f aca="true" t="shared" si="11" ref="R7:R20">(N7-N$6)/N$6</f>
        <v>0.006727122321247539</v>
      </c>
      <c r="S7" s="8">
        <f aca="true" t="shared" si="12" ref="S7:S20">(O7-O$6)/O$6</f>
        <v>0.007044045018728671</v>
      </c>
    </row>
    <row r="8" spans="1:19" ht="15">
      <c r="A8" s="4">
        <v>2000</v>
      </c>
      <c r="B8" s="5">
        <f>1226/166.386</f>
        <v>7.368408399745171</v>
      </c>
      <c r="C8" s="5">
        <f>1261/166.386</f>
        <v>7.578762636279495</v>
      </c>
      <c r="D8" s="5">
        <f>1736/166.386</f>
        <v>10.43357013210246</v>
      </c>
      <c r="E8" s="17">
        <f>1782/166.386</f>
        <v>10.710035700119</v>
      </c>
      <c r="F8" s="22">
        <f t="shared" si="0"/>
        <v>552.6306299808878</v>
      </c>
      <c r="G8" s="7">
        <f t="shared" si="1"/>
        <v>568.4071977209621</v>
      </c>
      <c r="H8" s="7">
        <f t="shared" si="2"/>
        <v>782.5177599076845</v>
      </c>
      <c r="I8" s="23">
        <f t="shared" si="3"/>
        <v>803.252677508925</v>
      </c>
      <c r="J8" s="44">
        <f>'IPC Cat'!B6</f>
        <v>3.5</v>
      </c>
      <c r="K8" s="46">
        <f t="shared" si="8"/>
        <v>0.9407824487626361</v>
      </c>
      <c r="L8" s="22">
        <f t="shared" si="4"/>
        <v>519.9051973346578</v>
      </c>
      <c r="M8" s="7">
        <f t="shared" si="5"/>
        <v>534.7475153662346</v>
      </c>
      <c r="N8" s="7">
        <f t="shared" si="6"/>
        <v>736.178974366204</v>
      </c>
      <c r="O8" s="23">
        <f t="shared" si="7"/>
        <v>755.6860209219905</v>
      </c>
      <c r="P8" s="25">
        <f t="shared" si="9"/>
        <v>0.006456616215525145</v>
      </c>
      <c r="Q8" s="8">
        <f t="shared" si="10"/>
        <v>0.007068478683942314</v>
      </c>
      <c r="R8" s="8">
        <f t="shared" si="11"/>
        <v>0.006904026542500806</v>
      </c>
      <c r="S8" s="8">
        <f t="shared" si="12"/>
        <v>0.006891485702713151</v>
      </c>
    </row>
    <row r="9" spans="1:19" ht="15">
      <c r="A9" s="4">
        <v>2001</v>
      </c>
      <c r="B9" s="5">
        <v>7.7</v>
      </c>
      <c r="C9" s="5">
        <v>7.92</v>
      </c>
      <c r="D9" s="5">
        <v>10.9</v>
      </c>
      <c r="E9" s="17">
        <v>11.19</v>
      </c>
      <c r="F9" s="22">
        <f t="shared" si="0"/>
        <v>577.5</v>
      </c>
      <c r="G9" s="7">
        <f t="shared" si="1"/>
        <v>594</v>
      </c>
      <c r="H9" s="7">
        <f t="shared" si="2"/>
        <v>817.5</v>
      </c>
      <c r="I9" s="23">
        <f t="shared" si="3"/>
        <v>839.25</v>
      </c>
      <c r="J9" s="44">
        <f>'IPC Cat'!B7</f>
        <v>4.1</v>
      </c>
      <c r="K9" s="46">
        <f t="shared" si="8"/>
        <v>0.9037295377162691</v>
      </c>
      <c r="L9" s="22">
        <f t="shared" si="4"/>
        <v>521.9038080311454</v>
      </c>
      <c r="M9" s="7">
        <f t="shared" si="5"/>
        <v>536.8153454034639</v>
      </c>
      <c r="N9" s="7">
        <f t="shared" si="6"/>
        <v>738.79889708305</v>
      </c>
      <c r="O9" s="23">
        <f t="shared" si="7"/>
        <v>758.4550145283788</v>
      </c>
      <c r="P9" s="25">
        <f t="shared" si="9"/>
        <v>0.010325619581968294</v>
      </c>
      <c r="Q9" s="8">
        <f t="shared" si="10"/>
        <v>0.010962739788350225</v>
      </c>
      <c r="R9" s="8">
        <f t="shared" si="11"/>
        <v>0.010487408878424623</v>
      </c>
      <c r="S9" s="8">
        <f t="shared" si="12"/>
        <v>0.010580949327878553</v>
      </c>
    </row>
    <row r="10" spans="1:19" ht="15">
      <c r="A10" s="4">
        <v>2002</v>
      </c>
      <c r="B10" s="5">
        <v>8.06</v>
      </c>
      <c r="C10" s="5">
        <v>8.29</v>
      </c>
      <c r="D10" s="5">
        <v>11.41</v>
      </c>
      <c r="E10" s="17">
        <v>11.72</v>
      </c>
      <c r="F10" s="22">
        <f t="shared" si="0"/>
        <v>604.5</v>
      </c>
      <c r="G10" s="7">
        <f t="shared" si="1"/>
        <v>621.7499999999999</v>
      </c>
      <c r="H10" s="7">
        <f t="shared" si="2"/>
        <v>855.75</v>
      </c>
      <c r="I10" s="23">
        <f t="shared" si="3"/>
        <v>879</v>
      </c>
      <c r="J10" s="44">
        <f>'IPC Cat'!B8</f>
        <v>3.7</v>
      </c>
      <c r="K10" s="46">
        <f t="shared" si="8"/>
        <v>0.8714846072480898</v>
      </c>
      <c r="L10" s="22">
        <f t="shared" si="4"/>
        <v>526.8124450814703</v>
      </c>
      <c r="M10" s="7">
        <f t="shared" si="5"/>
        <v>541.8455545564998</v>
      </c>
      <c r="N10" s="7">
        <f t="shared" si="6"/>
        <v>745.7729526525529</v>
      </c>
      <c r="O10" s="23">
        <f t="shared" si="7"/>
        <v>766.034969771071</v>
      </c>
      <c r="P10" s="25">
        <f t="shared" si="9"/>
        <v>0.019827987054398186</v>
      </c>
      <c r="Q10" s="8">
        <f t="shared" si="10"/>
        <v>0.020435930282261185</v>
      </c>
      <c r="R10" s="8">
        <f t="shared" si="11"/>
        <v>0.02002612823713669</v>
      </c>
      <c r="S10" s="8">
        <f t="shared" si="12"/>
        <v>0.020680636479114493</v>
      </c>
    </row>
    <row r="11" spans="1:19" ht="15">
      <c r="A11" s="4">
        <v>2003</v>
      </c>
      <c r="B11" s="5">
        <v>8.44</v>
      </c>
      <c r="C11" s="5">
        <v>8.68</v>
      </c>
      <c r="D11" s="5">
        <v>11.95</v>
      </c>
      <c r="E11" s="17">
        <v>12.27</v>
      </c>
      <c r="F11" s="22">
        <f t="shared" si="0"/>
        <v>633</v>
      </c>
      <c r="G11" s="7">
        <f t="shared" si="1"/>
        <v>651</v>
      </c>
      <c r="H11" s="7">
        <f t="shared" si="2"/>
        <v>896.25</v>
      </c>
      <c r="I11" s="23">
        <f t="shared" si="3"/>
        <v>920.25</v>
      </c>
      <c r="J11" s="44">
        <f>'IPC Cat'!B9</f>
        <v>3.1</v>
      </c>
      <c r="K11" s="46">
        <f t="shared" si="8"/>
        <v>0.8452808993676915</v>
      </c>
      <c r="L11" s="22">
        <f t="shared" si="4"/>
        <v>535.0628092997487</v>
      </c>
      <c r="M11" s="7">
        <f t="shared" si="5"/>
        <v>550.2778654883672</v>
      </c>
      <c r="N11" s="7">
        <f t="shared" si="6"/>
        <v>757.5830060582934</v>
      </c>
      <c r="O11" s="23">
        <f t="shared" si="7"/>
        <v>777.8697476431181</v>
      </c>
      <c r="P11" s="25">
        <f t="shared" si="9"/>
        <v>0.03579942510934253</v>
      </c>
      <c r="Q11" s="8">
        <f t="shared" si="10"/>
        <v>0.03631616216352534</v>
      </c>
      <c r="R11" s="8">
        <f t="shared" si="11"/>
        <v>0.03617925233058134</v>
      </c>
      <c r="S11" s="8">
        <f t="shared" si="12"/>
        <v>0.03644953618696976</v>
      </c>
    </row>
    <row r="12" spans="1:19" ht="15">
      <c r="A12" s="4">
        <v>2004</v>
      </c>
      <c r="B12" s="5">
        <v>8.79</v>
      </c>
      <c r="C12" s="5">
        <v>9.04</v>
      </c>
      <c r="D12" s="5">
        <v>12.44</v>
      </c>
      <c r="E12" s="17">
        <v>12.77</v>
      </c>
      <c r="F12" s="22">
        <f t="shared" si="0"/>
        <v>659.2499999999999</v>
      </c>
      <c r="G12" s="7">
        <f t="shared" si="1"/>
        <v>677.9999999999999</v>
      </c>
      <c r="H12" s="7">
        <f t="shared" si="2"/>
        <v>933</v>
      </c>
      <c r="I12" s="23">
        <f t="shared" si="3"/>
        <v>957.75</v>
      </c>
      <c r="J12" s="44">
        <f>'IPC Cat'!B10</f>
        <v>3.9</v>
      </c>
      <c r="K12" s="46">
        <f t="shared" si="8"/>
        <v>0.8135523574279996</v>
      </c>
      <c r="L12" s="22">
        <f t="shared" si="4"/>
        <v>536.3343916344087</v>
      </c>
      <c r="M12" s="7">
        <f t="shared" si="5"/>
        <v>551.5884983361836</v>
      </c>
      <c r="N12" s="7">
        <f t="shared" si="6"/>
        <v>759.0443494803236</v>
      </c>
      <c r="O12" s="23">
        <f t="shared" si="7"/>
        <v>779.1797703266666</v>
      </c>
      <c r="P12" s="25">
        <f t="shared" si="9"/>
        <v>0.038261013222603064</v>
      </c>
      <c r="Q12" s="8">
        <f t="shared" si="10"/>
        <v>0.03878442426897854</v>
      </c>
      <c r="R12" s="8">
        <f t="shared" si="11"/>
        <v>0.03817799533607176</v>
      </c>
      <c r="S12" s="8">
        <f t="shared" si="12"/>
        <v>0.03819503716174371</v>
      </c>
    </row>
    <row r="13" spans="1:19" ht="15">
      <c r="A13" s="4">
        <v>2005</v>
      </c>
      <c r="B13" s="5">
        <v>9.23</v>
      </c>
      <c r="C13" s="5">
        <v>9.49</v>
      </c>
      <c r="D13" s="5">
        <v>13.06</v>
      </c>
      <c r="E13" s="17">
        <v>13.41</v>
      </c>
      <c r="F13" s="22">
        <f t="shared" si="0"/>
        <v>692.25</v>
      </c>
      <c r="G13" s="7">
        <f t="shared" si="1"/>
        <v>711.75</v>
      </c>
      <c r="H13" s="7">
        <f t="shared" si="2"/>
        <v>979.5</v>
      </c>
      <c r="I13" s="23">
        <f t="shared" si="3"/>
        <v>1005.75</v>
      </c>
      <c r="J13" s="44">
        <f>'IPC Cat'!B11</f>
        <v>3.6</v>
      </c>
      <c r="K13" s="46">
        <f t="shared" si="8"/>
        <v>0.7852821982895749</v>
      </c>
      <c r="L13" s="22">
        <f t="shared" si="4"/>
        <v>543.6116017659582</v>
      </c>
      <c r="M13" s="7">
        <f t="shared" si="5"/>
        <v>558.924604632605</v>
      </c>
      <c r="N13" s="7">
        <f t="shared" si="6"/>
        <v>769.1839132246387</v>
      </c>
      <c r="O13" s="23">
        <f t="shared" si="7"/>
        <v>789.79757092974</v>
      </c>
      <c r="P13" s="25">
        <f t="shared" si="9"/>
        <v>0.05234857442036917</v>
      </c>
      <c r="Q13" s="8">
        <f t="shared" si="10"/>
        <v>0.052600218069050554</v>
      </c>
      <c r="R13" s="8">
        <f t="shared" si="11"/>
        <v>0.052046318008999067</v>
      </c>
      <c r="S13" s="8">
        <f t="shared" si="12"/>
        <v>0.052342411505230994</v>
      </c>
    </row>
    <row r="14" spans="1:19" ht="15">
      <c r="A14" s="4">
        <v>2006</v>
      </c>
      <c r="B14" s="5">
        <v>9.69</v>
      </c>
      <c r="C14" s="5">
        <v>9.97</v>
      </c>
      <c r="D14" s="5">
        <v>13.72</v>
      </c>
      <c r="E14" s="17">
        <v>14.08</v>
      </c>
      <c r="F14" s="22">
        <f t="shared" si="0"/>
        <v>726.75</v>
      </c>
      <c r="G14" s="7">
        <f t="shared" si="1"/>
        <v>747.75</v>
      </c>
      <c r="H14" s="7">
        <f t="shared" si="2"/>
        <v>1029</v>
      </c>
      <c r="I14" s="23">
        <f t="shared" si="3"/>
        <v>1056</v>
      </c>
      <c r="J14" s="44">
        <f>'IPC Cat'!B12</f>
        <v>4.1</v>
      </c>
      <c r="K14" s="46">
        <f t="shared" si="8"/>
        <v>0.7543536967238953</v>
      </c>
      <c r="L14" s="22">
        <f t="shared" si="4"/>
        <v>548.226549094091</v>
      </c>
      <c r="M14" s="7">
        <f t="shared" si="5"/>
        <v>564.0679767252927</v>
      </c>
      <c r="N14" s="7">
        <f t="shared" si="6"/>
        <v>776.2299539288882</v>
      </c>
      <c r="O14" s="23">
        <f t="shared" si="7"/>
        <v>796.5975037404335</v>
      </c>
      <c r="P14" s="25">
        <f t="shared" si="9"/>
        <v>0.061282403694815905</v>
      </c>
      <c r="Q14" s="8">
        <f t="shared" si="10"/>
        <v>0.0622865237737924</v>
      </c>
      <c r="R14" s="8">
        <f t="shared" si="11"/>
        <v>0.06168349456976574</v>
      </c>
      <c r="S14" s="8">
        <f t="shared" si="12"/>
        <v>0.06140278083968578</v>
      </c>
    </row>
    <row r="15" spans="1:19" ht="15">
      <c r="A15" s="4">
        <v>2007</v>
      </c>
      <c r="B15" s="5">
        <v>10.05</v>
      </c>
      <c r="C15" s="5">
        <v>10.34</v>
      </c>
      <c r="D15" s="5">
        <v>14.23</v>
      </c>
      <c r="E15" s="17">
        <v>14.6</v>
      </c>
      <c r="F15" s="22">
        <f t="shared" si="0"/>
        <v>753.75</v>
      </c>
      <c r="G15" s="7">
        <f t="shared" si="1"/>
        <v>775.5</v>
      </c>
      <c r="H15" s="7">
        <f t="shared" si="2"/>
        <v>1067.25</v>
      </c>
      <c r="I15" s="23">
        <f t="shared" si="3"/>
        <v>1095</v>
      </c>
      <c r="J15" s="44">
        <f>'IPC Cat'!B13</f>
        <v>2.6</v>
      </c>
      <c r="K15" s="46">
        <f t="shared" si="8"/>
        <v>0.7352375211733873</v>
      </c>
      <c r="L15" s="22">
        <f t="shared" si="4"/>
        <v>554.1852815844406</v>
      </c>
      <c r="M15" s="7">
        <f t="shared" si="5"/>
        <v>570.1766976699619</v>
      </c>
      <c r="N15" s="7">
        <f t="shared" si="6"/>
        <v>784.6822444722975</v>
      </c>
      <c r="O15" s="23">
        <f t="shared" si="7"/>
        <v>805.085085684859</v>
      </c>
      <c r="P15" s="25">
        <f t="shared" si="9"/>
        <v>0.07281759466793195</v>
      </c>
      <c r="Q15" s="8">
        <f t="shared" si="10"/>
        <v>0.07379083212806199</v>
      </c>
      <c r="R15" s="8">
        <f t="shared" si="11"/>
        <v>0.07324406024469954</v>
      </c>
      <c r="S15" s="8">
        <f t="shared" si="12"/>
        <v>0.07271180834243002</v>
      </c>
    </row>
    <row r="16" spans="1:19" ht="15">
      <c r="A16" s="4">
        <v>2008</v>
      </c>
      <c r="B16" s="5">
        <v>10.6</v>
      </c>
      <c r="C16" s="5">
        <v>10.9</v>
      </c>
      <c r="D16" s="5">
        <v>15</v>
      </c>
      <c r="E16" s="17">
        <v>15.4</v>
      </c>
      <c r="F16" s="22">
        <f t="shared" si="0"/>
        <v>795</v>
      </c>
      <c r="G16" s="7">
        <f t="shared" si="1"/>
        <v>817.5</v>
      </c>
      <c r="H16" s="7">
        <f t="shared" si="2"/>
        <v>1125</v>
      </c>
      <c r="I16" s="23">
        <f t="shared" si="3"/>
        <v>1155</v>
      </c>
      <c r="J16" s="44">
        <f>'IPC Cat'!B14</f>
        <v>4.5</v>
      </c>
      <c r="K16" s="46">
        <f t="shared" si="8"/>
        <v>0.7035765752855381</v>
      </c>
      <c r="L16" s="22">
        <f t="shared" si="4"/>
        <v>559.3433773520028</v>
      </c>
      <c r="M16" s="7">
        <f t="shared" si="5"/>
        <v>575.1738502959274</v>
      </c>
      <c r="N16" s="7">
        <f t="shared" si="6"/>
        <v>791.5236471962303</v>
      </c>
      <c r="O16" s="23">
        <f t="shared" si="7"/>
        <v>812.6309444547965</v>
      </c>
      <c r="P16" s="25">
        <f t="shared" si="9"/>
        <v>0.08280287590564683</v>
      </c>
      <c r="Q16" s="8">
        <f t="shared" si="10"/>
        <v>0.08320176859465966</v>
      </c>
      <c r="R16" s="8">
        <f t="shared" si="11"/>
        <v>0.08260134453260977</v>
      </c>
      <c r="S16" s="8">
        <f t="shared" si="12"/>
        <v>0.08276606465710322</v>
      </c>
    </row>
    <row r="17" spans="1:19" ht="15">
      <c r="A17" s="4">
        <v>2009</v>
      </c>
      <c r="B17" s="5">
        <v>10.7</v>
      </c>
      <c r="C17" s="5">
        <v>11</v>
      </c>
      <c r="D17" s="5">
        <v>15.15</v>
      </c>
      <c r="E17" s="17">
        <v>15.55</v>
      </c>
      <c r="F17" s="22">
        <f t="shared" si="0"/>
        <v>802.5</v>
      </c>
      <c r="G17" s="7">
        <f t="shared" si="1"/>
        <v>825</v>
      </c>
      <c r="H17" s="7">
        <f t="shared" si="2"/>
        <v>1136.25</v>
      </c>
      <c r="I17" s="23">
        <f t="shared" si="3"/>
        <v>1166.25</v>
      </c>
      <c r="J17" s="47">
        <f>'IPC Cat'!B15</f>
        <v>-0.3</v>
      </c>
      <c r="K17" s="46">
        <f t="shared" si="8"/>
        <v>0.705693656254301</v>
      </c>
      <c r="L17" s="22">
        <f t="shared" si="4"/>
        <v>566.3191591440766</v>
      </c>
      <c r="M17" s="7">
        <f t="shared" si="5"/>
        <v>582.1972664097983</v>
      </c>
      <c r="N17" s="7">
        <f t="shared" si="6"/>
        <v>801.8444169189495</v>
      </c>
      <c r="O17" s="23">
        <f t="shared" si="7"/>
        <v>823.0152266065786</v>
      </c>
      <c r="P17" s="25">
        <f t="shared" si="9"/>
        <v>0.09630691813084744</v>
      </c>
      <c r="Q17" s="8">
        <f t="shared" si="10"/>
        <v>0.09642868555586535</v>
      </c>
      <c r="R17" s="8">
        <f t="shared" si="11"/>
        <v>0.09671751050946434</v>
      </c>
      <c r="S17" s="8">
        <f t="shared" si="12"/>
        <v>0.09660229424754505</v>
      </c>
    </row>
    <row r="18" spans="1:19" ht="15">
      <c r="A18" s="4">
        <v>2010</v>
      </c>
      <c r="B18" s="5">
        <v>10.97</v>
      </c>
      <c r="C18" s="5">
        <v>11.28</v>
      </c>
      <c r="D18" s="5">
        <v>15.53</v>
      </c>
      <c r="E18" s="17">
        <v>15.94</v>
      </c>
      <c r="F18" s="22">
        <f t="shared" si="0"/>
        <v>822.75</v>
      </c>
      <c r="G18" s="7">
        <f t="shared" si="1"/>
        <v>846</v>
      </c>
      <c r="H18" s="7">
        <f t="shared" si="2"/>
        <v>1164.75</v>
      </c>
      <c r="I18" s="23">
        <f t="shared" si="3"/>
        <v>1195.5</v>
      </c>
      <c r="J18" s="47">
        <f>'IPC Cat'!B16</f>
        <v>2</v>
      </c>
      <c r="K18" s="46">
        <f t="shared" si="8"/>
        <v>0.6918565257395108</v>
      </c>
      <c r="L18" s="22">
        <f t="shared" si="4"/>
        <v>569.2249565521826</v>
      </c>
      <c r="M18" s="7">
        <f t="shared" si="5"/>
        <v>585.3106207756261</v>
      </c>
      <c r="N18" s="7">
        <f t="shared" si="6"/>
        <v>805.8398883550952</v>
      </c>
      <c r="O18" s="23">
        <f t="shared" si="7"/>
        <v>827.1144765215852</v>
      </c>
      <c r="P18" s="25">
        <f t="shared" si="9"/>
        <v>0.10193209564737007</v>
      </c>
      <c r="Q18" s="8">
        <f t="shared" si="10"/>
        <v>0.10229194055883796</v>
      </c>
      <c r="R18" s="8">
        <f t="shared" si="11"/>
        <v>0.10218229070161022</v>
      </c>
      <c r="S18" s="8">
        <f t="shared" si="12"/>
        <v>0.10206421854270648</v>
      </c>
    </row>
    <row r="19" spans="1:19" ht="15">
      <c r="A19" s="9">
        <v>2011</v>
      </c>
      <c r="B19" s="5">
        <v>11.8</v>
      </c>
      <c r="C19" s="10">
        <v>12.13</v>
      </c>
      <c r="D19" s="10">
        <v>16.71</v>
      </c>
      <c r="E19" s="18">
        <v>17.15</v>
      </c>
      <c r="F19" s="22">
        <f t="shared" si="0"/>
        <v>885</v>
      </c>
      <c r="G19" s="7">
        <f t="shared" si="1"/>
        <v>909.7500000000001</v>
      </c>
      <c r="H19" s="7">
        <f t="shared" si="2"/>
        <v>1253.25</v>
      </c>
      <c r="I19" s="23">
        <f t="shared" si="3"/>
        <v>1286.25</v>
      </c>
      <c r="J19" s="47">
        <f>'IPC Cat'!B17</f>
        <v>3.5</v>
      </c>
      <c r="K19" s="46">
        <f t="shared" si="8"/>
        <v>0.6684604113425227</v>
      </c>
      <c r="L19" s="22">
        <f t="shared" si="4"/>
        <v>591.5874640381326</v>
      </c>
      <c r="M19" s="7">
        <f t="shared" si="5"/>
        <v>608.1318592188601</v>
      </c>
      <c r="N19" s="7">
        <f t="shared" si="6"/>
        <v>837.7480105150165</v>
      </c>
      <c r="O19" s="23">
        <f t="shared" si="7"/>
        <v>859.8072040893197</v>
      </c>
      <c r="P19" s="25">
        <f t="shared" si="9"/>
        <v>0.14522247575856587</v>
      </c>
      <c r="Q19" s="8">
        <f t="shared" si="10"/>
        <v>0.14527026064503967</v>
      </c>
      <c r="R19" s="8">
        <f t="shared" si="11"/>
        <v>0.14582441822894818</v>
      </c>
      <c r="S19" s="8">
        <f t="shared" si="12"/>
        <v>0.14562467635319762</v>
      </c>
    </row>
    <row r="20" spans="1:19" ht="15">
      <c r="A20" s="9">
        <v>2012</v>
      </c>
      <c r="B20" s="10">
        <v>19.67</v>
      </c>
      <c r="C20" s="10">
        <v>20.22</v>
      </c>
      <c r="D20" s="10">
        <v>27.85</v>
      </c>
      <c r="E20" s="31">
        <v>28.58</v>
      </c>
      <c r="F20" s="22">
        <f t="shared" si="0"/>
        <v>1475.2500000000002</v>
      </c>
      <c r="G20" s="7">
        <f t="shared" si="1"/>
        <v>1516.5</v>
      </c>
      <c r="H20" s="7">
        <f t="shared" si="2"/>
        <v>2088.75</v>
      </c>
      <c r="I20" s="23">
        <f t="shared" si="3"/>
        <v>2143.5</v>
      </c>
      <c r="J20" s="44">
        <f>'IPC Cat'!B18</f>
        <v>2.3</v>
      </c>
      <c r="K20" s="46">
        <f t="shared" si="8"/>
        <v>0.6534314871383409</v>
      </c>
      <c r="L20" s="43">
        <f t="shared" si="4"/>
        <v>963.9748014008375</v>
      </c>
      <c r="M20" s="10">
        <f t="shared" si="5"/>
        <v>990.9288502452939</v>
      </c>
      <c r="N20" s="7">
        <f t="shared" si="6"/>
        <v>1364.8550187602095</v>
      </c>
      <c r="O20" s="23">
        <f t="shared" si="7"/>
        <v>1400.6303926810338</v>
      </c>
      <c r="P20" s="25">
        <f t="shared" si="9"/>
        <v>0.8661071705163439</v>
      </c>
      <c r="Q20" s="8">
        <f t="shared" si="10"/>
        <v>0.8661764309780812</v>
      </c>
      <c r="R20" s="8">
        <f t="shared" si="11"/>
        <v>0.8667716165346177</v>
      </c>
      <c r="S20" s="8">
        <f t="shared" si="12"/>
        <v>0.8662285366696816</v>
      </c>
    </row>
    <row r="21" spans="1:19" ht="15">
      <c r="A21" s="9">
        <v>2013</v>
      </c>
      <c r="B21" s="10">
        <v>19.67</v>
      </c>
      <c r="C21" s="10">
        <v>20.22</v>
      </c>
      <c r="D21" s="10">
        <v>27.85</v>
      </c>
      <c r="E21" s="31">
        <v>28.58</v>
      </c>
      <c r="F21" s="22">
        <f aca="true" t="shared" si="13" ref="F21:F22">B21*75</f>
        <v>1475.2500000000002</v>
      </c>
      <c r="G21" s="7">
        <f aca="true" t="shared" si="14" ref="G21:G22">C21*75</f>
        <v>1516.5</v>
      </c>
      <c r="H21" s="7">
        <f aca="true" t="shared" si="15" ref="H21:H22">D21*75</f>
        <v>2088.75</v>
      </c>
      <c r="I21" s="23">
        <f aca="true" t="shared" si="16" ref="I21:I22">E21*75</f>
        <v>2143.5</v>
      </c>
      <c r="J21" s="44">
        <f>'IPC Cat'!B19</f>
        <v>2.2</v>
      </c>
      <c r="K21" s="46">
        <f t="shared" si="8"/>
        <v>0.6393654472977894</v>
      </c>
      <c r="L21" s="43">
        <f aca="true" t="shared" si="17" ref="L21:L22">F21*$K21</f>
        <v>943.223876126064</v>
      </c>
      <c r="M21" s="10">
        <f aca="true" t="shared" si="18" ref="M21:M22">G21*$K21</f>
        <v>969.5977008270977</v>
      </c>
      <c r="N21" s="7">
        <f aca="true" t="shared" si="19" ref="N21:N22">H21*$K21</f>
        <v>1335.4745780432577</v>
      </c>
      <c r="O21" s="23">
        <f aca="true" t="shared" si="20" ref="O21:O22">I21*$K21</f>
        <v>1370.4798362828117</v>
      </c>
      <c r="P21" s="25">
        <f aca="true" t="shared" si="21" ref="P21:P22">(L21-L$6)/L$6</f>
        <v>0.8259365660629588</v>
      </c>
      <c r="Q21" s="8">
        <f aca="true" t="shared" si="22" ref="Q21:Q22">(M21-M$6)/M$6</f>
        <v>0.8260043355949913</v>
      </c>
      <c r="R21" s="8">
        <f aca="true" t="shared" si="23" ref="R21:R22">(N21-N$6)/N$6</f>
        <v>0.8265867089379818</v>
      </c>
      <c r="S21" s="8">
        <f aca="true" t="shared" si="24" ref="S21:S22">(O21-O$6)/O$6</f>
        <v>0.8260553196376529</v>
      </c>
    </row>
    <row r="22" spans="1:19" ht="15">
      <c r="A22" s="9">
        <v>2014</v>
      </c>
      <c r="B22" s="10">
        <v>19.67</v>
      </c>
      <c r="C22" s="10">
        <v>20.22</v>
      </c>
      <c r="D22" s="10">
        <v>27.85</v>
      </c>
      <c r="E22" s="31">
        <v>28.58</v>
      </c>
      <c r="F22" s="22">
        <f t="shared" si="13"/>
        <v>1475.2500000000002</v>
      </c>
      <c r="G22" s="7">
        <f t="shared" si="14"/>
        <v>1516.5</v>
      </c>
      <c r="H22" s="7">
        <f t="shared" si="15"/>
        <v>2088.75</v>
      </c>
      <c r="I22" s="23">
        <f t="shared" si="16"/>
        <v>2143.5</v>
      </c>
      <c r="J22" s="44">
        <f>'IPC Cat'!B20</f>
        <v>0.5</v>
      </c>
      <c r="K22" s="46">
        <f t="shared" si="8"/>
        <v>0.6361845246744174</v>
      </c>
      <c r="L22" s="43">
        <f t="shared" si="17"/>
        <v>938.5312200259344</v>
      </c>
      <c r="M22" s="10">
        <f t="shared" si="18"/>
        <v>964.773831668754</v>
      </c>
      <c r="N22" s="7">
        <f t="shared" si="19"/>
        <v>1328.8304259136894</v>
      </c>
      <c r="O22" s="23">
        <f t="shared" si="20"/>
        <v>1363.6615286396138</v>
      </c>
      <c r="P22" s="25">
        <f t="shared" si="21"/>
        <v>0.8168523045402576</v>
      </c>
      <c r="Q22" s="8">
        <f t="shared" si="22"/>
        <v>0.8169197369104393</v>
      </c>
      <c r="R22" s="8">
        <f t="shared" si="23"/>
        <v>0.8174992128736139</v>
      </c>
      <c r="S22" s="8">
        <f t="shared" si="24"/>
        <v>0.8169704673011474</v>
      </c>
    </row>
    <row r="23" spans="1:19" ht="13.9" customHeight="1">
      <c r="A23" s="9">
        <v>2015</v>
      </c>
      <c r="B23" s="10"/>
      <c r="C23" s="10"/>
      <c r="D23" s="10"/>
      <c r="E23" s="31"/>
      <c r="F23" s="22"/>
      <c r="G23" s="7"/>
      <c r="H23" s="7"/>
      <c r="I23" s="23"/>
      <c r="J23" s="44"/>
      <c r="K23" s="46"/>
      <c r="L23" s="43"/>
      <c r="M23" s="10"/>
      <c r="N23" s="7"/>
      <c r="O23" s="23"/>
      <c r="P23" s="25"/>
      <c r="Q23" s="8"/>
      <c r="R23" s="8"/>
      <c r="S23" s="8"/>
    </row>
    <row r="24" s="3" customFormat="1" ht="15"/>
  </sheetData>
  <mergeCells count="8">
    <mergeCell ref="P4:S4"/>
    <mergeCell ref="L3:S3"/>
    <mergeCell ref="A2:S2"/>
    <mergeCell ref="B3:I3"/>
    <mergeCell ref="J3:K5"/>
    <mergeCell ref="B4:E4"/>
    <mergeCell ref="F4:I4"/>
    <mergeCell ref="L4:O4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 topLeftCell="A1">
      <selection activeCell="A14" sqref="A14"/>
    </sheetView>
  </sheetViews>
  <sheetFormatPr defaultColWidth="9.140625" defaultRowHeight="15"/>
  <cols>
    <col min="1" max="1" width="5.00390625" style="0" bestFit="1" customWidth="1"/>
    <col min="2" max="6" width="7.7109375" style="0" customWidth="1"/>
    <col min="7" max="7" width="8.00390625" style="0" bestFit="1" customWidth="1"/>
    <col min="8" max="8" width="7.7109375" style="0" customWidth="1"/>
    <col min="9" max="11" width="8.00390625" style="0" bestFit="1" customWidth="1"/>
    <col min="12" max="12" width="4.28125" style="0" bestFit="1" customWidth="1"/>
    <col min="13" max="13" width="6.421875" style="0" bestFit="1" customWidth="1"/>
    <col min="14" max="14" width="8.00390625" style="0" bestFit="1" customWidth="1"/>
    <col min="15" max="15" width="7.7109375" style="0" customWidth="1"/>
    <col min="16" max="18" width="8.00390625" style="0" bestFit="1" customWidth="1"/>
    <col min="19" max="23" width="7.7109375" style="0" customWidth="1"/>
  </cols>
  <sheetData>
    <row r="1" spans="1:23" ht="15" customHeight="1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15" customHeight="1">
      <c r="A2" s="196" t="s">
        <v>12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</row>
    <row r="3" spans="1:23" ht="15" customHeight="1">
      <c r="A3" s="11"/>
      <c r="B3" s="201" t="s">
        <v>10</v>
      </c>
      <c r="C3" s="201"/>
      <c r="D3" s="201"/>
      <c r="E3" s="201"/>
      <c r="F3" s="201"/>
      <c r="G3" s="201"/>
      <c r="H3" s="201"/>
      <c r="I3" s="201"/>
      <c r="J3" s="201"/>
      <c r="K3" s="185"/>
      <c r="L3" s="202" t="s">
        <v>2</v>
      </c>
      <c r="M3" s="203"/>
      <c r="N3" s="183" t="s">
        <v>11</v>
      </c>
      <c r="O3" s="201"/>
      <c r="P3" s="201"/>
      <c r="Q3" s="201"/>
      <c r="R3" s="201"/>
      <c r="S3" s="201"/>
      <c r="T3" s="201"/>
      <c r="U3" s="201"/>
      <c r="V3" s="201"/>
      <c r="W3" s="201"/>
    </row>
    <row r="4" spans="1:23" ht="15">
      <c r="A4" s="10"/>
      <c r="B4" s="192" t="s">
        <v>0</v>
      </c>
      <c r="C4" s="192"/>
      <c r="D4" s="192"/>
      <c r="E4" s="192"/>
      <c r="F4" s="193"/>
      <c r="G4" s="194" t="s">
        <v>1</v>
      </c>
      <c r="H4" s="192"/>
      <c r="I4" s="192"/>
      <c r="J4" s="192"/>
      <c r="K4" s="193"/>
      <c r="L4" s="202"/>
      <c r="M4" s="203"/>
      <c r="N4" s="181" t="s">
        <v>1</v>
      </c>
      <c r="O4" s="192"/>
      <c r="P4" s="192"/>
      <c r="Q4" s="192"/>
      <c r="R4" s="195"/>
      <c r="S4" s="199" t="s">
        <v>69</v>
      </c>
      <c r="T4" s="200"/>
      <c r="U4" s="200"/>
      <c r="V4" s="200"/>
      <c r="W4" s="200"/>
    </row>
    <row r="5" spans="1:23" ht="15">
      <c r="A5" s="2"/>
      <c r="B5" s="2" t="s">
        <v>3</v>
      </c>
      <c r="C5" s="2" t="s">
        <v>4</v>
      </c>
      <c r="D5" s="2" t="s">
        <v>5</v>
      </c>
      <c r="E5" s="2" t="s">
        <v>8</v>
      </c>
      <c r="F5" s="16" t="s">
        <v>9</v>
      </c>
      <c r="G5" s="19" t="str">
        <f>B5</f>
        <v>Nivell 1</v>
      </c>
      <c r="H5" s="2" t="str">
        <f>C5</f>
        <v>Nivell 2</v>
      </c>
      <c r="I5" s="2" t="str">
        <f>D5</f>
        <v>Nivell 3</v>
      </c>
      <c r="J5" s="2" t="str">
        <f>E5</f>
        <v>Nivell  4</v>
      </c>
      <c r="K5" s="16" t="str">
        <f>F5</f>
        <v>Nivell 5</v>
      </c>
      <c r="L5" s="202"/>
      <c r="M5" s="203"/>
      <c r="N5" s="24" t="s">
        <v>3</v>
      </c>
      <c r="O5" s="2" t="s">
        <v>4</v>
      </c>
      <c r="P5" s="2" t="s">
        <v>5</v>
      </c>
      <c r="Q5" s="2" t="s">
        <v>8</v>
      </c>
      <c r="R5" s="21" t="s">
        <v>9</v>
      </c>
      <c r="S5" s="24" t="s">
        <v>3</v>
      </c>
      <c r="T5" s="2" t="s">
        <v>4</v>
      </c>
      <c r="U5" s="2" t="s">
        <v>5</v>
      </c>
      <c r="V5" s="2" t="s">
        <v>8</v>
      </c>
      <c r="W5" s="2" t="s">
        <v>9</v>
      </c>
    </row>
    <row r="6" spans="1:23" ht="15">
      <c r="A6" s="4">
        <v>2008</v>
      </c>
      <c r="B6" s="5">
        <v>13.25</v>
      </c>
      <c r="C6" s="5">
        <v>13.6</v>
      </c>
      <c r="D6" s="5">
        <v>18.75</v>
      </c>
      <c r="E6" s="5">
        <v>19.25</v>
      </c>
      <c r="F6" s="17">
        <v>21.3</v>
      </c>
      <c r="G6" s="22">
        <f aca="true" t="shared" si="0" ref="G6:K7">B6*60</f>
        <v>795</v>
      </c>
      <c r="H6" s="7">
        <f t="shared" si="0"/>
        <v>816</v>
      </c>
      <c r="I6" s="7">
        <f t="shared" si="0"/>
        <v>1125</v>
      </c>
      <c r="J6" s="7">
        <f t="shared" si="0"/>
        <v>1155</v>
      </c>
      <c r="K6" s="49">
        <f t="shared" si="0"/>
        <v>1278</v>
      </c>
      <c r="L6" s="170"/>
      <c r="M6" s="172">
        <v>1</v>
      </c>
      <c r="N6" s="26">
        <f aca="true" t="shared" si="1" ref="N6:R7">G6*$M6</f>
        <v>795</v>
      </c>
      <c r="O6" s="7">
        <f t="shared" si="1"/>
        <v>816</v>
      </c>
      <c r="P6" s="7">
        <f t="shared" si="1"/>
        <v>1125</v>
      </c>
      <c r="Q6" s="7">
        <f t="shared" si="1"/>
        <v>1155</v>
      </c>
      <c r="R6" s="23">
        <f t="shared" si="1"/>
        <v>1278</v>
      </c>
      <c r="S6" s="25"/>
      <c r="T6" s="8"/>
      <c r="U6" s="8"/>
      <c r="V6" s="8"/>
      <c r="W6" s="8"/>
    </row>
    <row r="7" spans="1:23" ht="15">
      <c r="A7" s="4">
        <v>2009</v>
      </c>
      <c r="B7" s="5">
        <v>13.4</v>
      </c>
      <c r="C7" s="5">
        <v>13.75</v>
      </c>
      <c r="D7" s="5">
        <v>18.95</v>
      </c>
      <c r="E7" s="5">
        <v>19.45</v>
      </c>
      <c r="F7" s="17">
        <v>21.5</v>
      </c>
      <c r="G7" s="22">
        <f t="shared" si="0"/>
        <v>804</v>
      </c>
      <c r="H7" s="7">
        <f t="shared" si="0"/>
        <v>825</v>
      </c>
      <c r="I7" s="7">
        <f t="shared" si="0"/>
        <v>1137</v>
      </c>
      <c r="J7" s="7">
        <f t="shared" si="0"/>
        <v>1167</v>
      </c>
      <c r="K7" s="49">
        <f t="shared" si="0"/>
        <v>1290</v>
      </c>
      <c r="L7" s="170">
        <f>'IPC Cat'!B15</f>
        <v>-0.3</v>
      </c>
      <c r="M7" s="51">
        <f>M6/(1+L7/100)</f>
        <v>1.0030090270812437</v>
      </c>
      <c r="N7" s="26">
        <f t="shared" si="1"/>
        <v>806.4192577733199</v>
      </c>
      <c r="O7" s="7">
        <f t="shared" si="1"/>
        <v>827.482447342026</v>
      </c>
      <c r="P7" s="7">
        <f t="shared" si="1"/>
        <v>1140.421263791374</v>
      </c>
      <c r="Q7" s="7">
        <f t="shared" si="1"/>
        <v>1170.5115346038115</v>
      </c>
      <c r="R7" s="23">
        <f t="shared" si="1"/>
        <v>1293.8816449348044</v>
      </c>
      <c r="S7" s="25">
        <f>(N7-N$6)/N$6</f>
        <v>0.014363846255748354</v>
      </c>
      <c r="T7" s="8">
        <f aca="true" t="shared" si="2" ref="T7:W9">(O7-O$6)/O$6</f>
        <v>0.014071626644639748</v>
      </c>
      <c r="U7" s="8">
        <f t="shared" si="2"/>
        <v>0.013707790036776916</v>
      </c>
      <c r="V7" s="8">
        <f t="shared" si="2"/>
        <v>0.01342990008988006</v>
      </c>
      <c r="W7" s="8">
        <f t="shared" si="2"/>
        <v>0.012426952218156807</v>
      </c>
    </row>
    <row r="8" spans="1:23" ht="15">
      <c r="A8" s="4">
        <v>2010</v>
      </c>
      <c r="B8" s="5">
        <v>14.09</v>
      </c>
      <c r="C8" s="5"/>
      <c r="D8" s="5">
        <v>19.94</v>
      </c>
      <c r="E8" s="5"/>
      <c r="F8" s="17">
        <v>22.04</v>
      </c>
      <c r="G8" s="22">
        <f>B8*60</f>
        <v>845.4</v>
      </c>
      <c r="H8" s="10"/>
      <c r="I8" s="7">
        <f>D8*60</f>
        <v>1196.4</v>
      </c>
      <c r="J8" s="10"/>
      <c r="K8" s="49">
        <f>F8*60</f>
        <v>1322.3999999999999</v>
      </c>
      <c r="L8" s="170">
        <f>'IPC Cat'!B16</f>
        <v>2</v>
      </c>
      <c r="M8" s="51">
        <f>M7/(1+L8/100)</f>
        <v>0.9833421834129841</v>
      </c>
      <c r="N8" s="26">
        <f>G8*$M8</f>
        <v>831.3174818573367</v>
      </c>
      <c r="O8" s="7"/>
      <c r="P8" s="7">
        <f>I8*$M8</f>
        <v>1176.4705882352941</v>
      </c>
      <c r="Q8" s="7"/>
      <c r="R8" s="23">
        <f>K8*$M8</f>
        <v>1300.37170334533</v>
      </c>
      <c r="S8" s="25">
        <f>(N8-N$6)/N$6</f>
        <v>0.045682367116146795</v>
      </c>
      <c r="T8" s="8"/>
      <c r="U8" s="8">
        <f t="shared" si="2"/>
        <v>0.04575163398692813</v>
      </c>
      <c r="V8" s="8"/>
      <c r="W8" s="8">
        <f t="shared" si="2"/>
        <v>0.017505245184139227</v>
      </c>
    </row>
    <row r="9" spans="1:23" ht="15">
      <c r="A9" s="4">
        <v>2011</v>
      </c>
      <c r="B9" s="10">
        <v>15.16</v>
      </c>
      <c r="C9" s="10"/>
      <c r="D9" s="10">
        <v>21.46</v>
      </c>
      <c r="E9" s="10"/>
      <c r="F9" s="18">
        <v>23.72</v>
      </c>
      <c r="G9" s="22">
        <f>B9*60</f>
        <v>909.6</v>
      </c>
      <c r="H9" s="10"/>
      <c r="I9" s="7">
        <f>D9*60</f>
        <v>1287.6000000000001</v>
      </c>
      <c r="J9" s="10"/>
      <c r="K9" s="49">
        <f>F9*60</f>
        <v>1423.1999999999998</v>
      </c>
      <c r="L9" s="50">
        <f>'IPC Cat'!B17</f>
        <v>3.5</v>
      </c>
      <c r="M9" s="51">
        <f>M8/(1+L9/100)</f>
        <v>0.9500890660995016</v>
      </c>
      <c r="N9" s="26">
        <f>G9*$M9</f>
        <v>864.2010145241067</v>
      </c>
      <c r="O9" s="7"/>
      <c r="P9" s="7">
        <f>I9*$M9</f>
        <v>1223.3346815097184</v>
      </c>
      <c r="Q9" s="7"/>
      <c r="R9" s="23">
        <f>K9*$M9</f>
        <v>1352.1667588728105</v>
      </c>
      <c r="S9" s="25">
        <f>(N9-N$6)/N$6</f>
        <v>0.08704530128818447</v>
      </c>
      <c r="T9" s="8"/>
      <c r="U9" s="8">
        <f t="shared" si="2"/>
        <v>0.08740860578641635</v>
      </c>
      <c r="V9" s="8"/>
      <c r="W9" s="8">
        <f t="shared" si="2"/>
        <v>0.058033457646956596</v>
      </c>
    </row>
    <row r="10" spans="1:23" ht="15">
      <c r="A10" s="4">
        <v>2012</v>
      </c>
      <c r="B10" s="10">
        <v>25.27</v>
      </c>
      <c r="C10" s="10"/>
      <c r="D10" s="10">
        <v>35.77</v>
      </c>
      <c r="E10" s="10"/>
      <c r="F10" s="18">
        <v>39.53</v>
      </c>
      <c r="G10" s="22">
        <f>B10*60</f>
        <v>1516.2</v>
      </c>
      <c r="H10" s="10"/>
      <c r="I10" s="7">
        <f>D10*60</f>
        <v>2146.2000000000003</v>
      </c>
      <c r="J10" s="10"/>
      <c r="K10" s="49">
        <f>F10*60</f>
        <v>2371.8</v>
      </c>
      <c r="L10" s="50">
        <f>'IPC Cat'!B18</f>
        <v>2.3</v>
      </c>
      <c r="M10" s="51">
        <f>M9/(1+L10/100)</f>
        <v>0.928728314857773</v>
      </c>
      <c r="N10" s="26">
        <f>G10*$M10</f>
        <v>1408.1378709873554</v>
      </c>
      <c r="O10" s="7"/>
      <c r="P10" s="7">
        <f>I10*$M10</f>
        <v>1993.2367093477526</v>
      </c>
      <c r="Q10" s="7"/>
      <c r="R10" s="23">
        <f>K10*$M10</f>
        <v>2202.7578171796663</v>
      </c>
      <c r="S10" s="25">
        <f>(N10-N$6)/N$6</f>
        <v>0.7712426050155414</v>
      </c>
      <c r="T10" s="8"/>
      <c r="U10" s="8">
        <f aca="true" t="shared" si="3" ref="U10">(P10-P$6)/P$6</f>
        <v>0.771765963864669</v>
      </c>
      <c r="V10" s="8"/>
      <c r="W10" s="8">
        <f aca="true" t="shared" si="4" ref="W10">(R10-R$6)/R$6</f>
        <v>0.723597666024778</v>
      </c>
    </row>
    <row r="11" spans="1:23" ht="15">
      <c r="A11" s="4">
        <v>2013</v>
      </c>
      <c r="B11" s="10">
        <v>25.27</v>
      </c>
      <c r="C11" s="10"/>
      <c r="D11" s="10">
        <v>35.77</v>
      </c>
      <c r="E11" s="10"/>
      <c r="F11" s="18">
        <v>39.53</v>
      </c>
      <c r="G11" s="22">
        <f>B11*60</f>
        <v>1516.2</v>
      </c>
      <c r="H11" s="10"/>
      <c r="I11" s="7">
        <f>D11*60</f>
        <v>2146.2000000000003</v>
      </c>
      <c r="J11" s="10"/>
      <c r="K11" s="49">
        <f>F11*60</f>
        <v>2371.8</v>
      </c>
      <c r="L11" s="50">
        <f>'IPC Cat'!B19</f>
        <v>2.2</v>
      </c>
      <c r="M11" s="51">
        <f>M10/(1+L11/100)</f>
        <v>0.908736120213085</v>
      </c>
      <c r="N11" s="26">
        <f>G11*$M11</f>
        <v>1377.8257054670796</v>
      </c>
      <c r="O11" s="7"/>
      <c r="P11" s="7">
        <f>I11*$M11</f>
        <v>1950.3294612013233</v>
      </c>
      <c r="Q11" s="7"/>
      <c r="R11" s="23">
        <f>K11*$M11</f>
        <v>2155.340329921395</v>
      </c>
      <c r="S11" s="25">
        <f>(N11-N$6)/N$6</f>
        <v>0.7331140949271442</v>
      </c>
      <c r="T11" s="8"/>
      <c r="U11" s="8">
        <f aca="true" t="shared" si="5" ref="U11:U12">(P11-P$6)/P$6</f>
        <v>0.7336261877345096</v>
      </c>
      <c r="V11" s="8"/>
      <c r="W11" s="8">
        <f aca="true" t="shared" si="6" ref="W11:W12">(R11-R$6)/R$6</f>
        <v>0.686494780846162</v>
      </c>
    </row>
    <row r="12" spans="1:23" ht="15">
      <c r="A12" s="4">
        <v>2014</v>
      </c>
      <c r="B12" s="10">
        <v>25.27</v>
      </c>
      <c r="C12" s="10"/>
      <c r="D12" s="10">
        <v>35.77</v>
      </c>
      <c r="E12" s="10"/>
      <c r="F12" s="18">
        <v>39.53</v>
      </c>
      <c r="G12" s="22">
        <f>B12*60</f>
        <v>1516.2</v>
      </c>
      <c r="H12" s="10"/>
      <c r="I12" s="7">
        <f>D12*60</f>
        <v>2146.2000000000003</v>
      </c>
      <c r="J12" s="10"/>
      <c r="K12" s="49">
        <f>F12*60</f>
        <v>2371.8</v>
      </c>
      <c r="L12" s="50">
        <f>'IPC Cat'!B20</f>
        <v>0.5</v>
      </c>
      <c r="M12" s="51">
        <f>M11/(1+L12/100)</f>
        <v>0.9042150449881444</v>
      </c>
      <c r="N12" s="26">
        <f>G12*$M12</f>
        <v>1370.9708512110246</v>
      </c>
      <c r="O12" s="7"/>
      <c r="P12" s="7">
        <f>I12*$M12</f>
        <v>1940.6263295535557</v>
      </c>
      <c r="Q12" s="7"/>
      <c r="R12" s="23">
        <f>K12*$M12</f>
        <v>2144.6172437028813</v>
      </c>
      <c r="S12" s="25">
        <f>(N12-N$6)/N$6</f>
        <v>0.7244916367434272</v>
      </c>
      <c r="T12" s="8"/>
      <c r="U12" s="8">
        <f t="shared" si="5"/>
        <v>0.7250011818253829</v>
      </c>
      <c r="V12" s="8"/>
      <c r="W12" s="8">
        <f t="shared" si="6"/>
        <v>0.6781042595484205</v>
      </c>
    </row>
    <row r="13" spans="1:23" ht="15">
      <c r="A13" s="4">
        <v>2015</v>
      </c>
      <c r="B13" s="10"/>
      <c r="C13" s="10"/>
      <c r="D13" s="10"/>
      <c r="E13" s="10"/>
      <c r="F13" s="18"/>
      <c r="G13" s="22"/>
      <c r="H13" s="10"/>
      <c r="I13" s="7"/>
      <c r="J13" s="10"/>
      <c r="K13" s="49"/>
      <c r="L13" s="50"/>
      <c r="M13" s="51"/>
      <c r="N13" s="26"/>
      <c r="O13" s="7"/>
      <c r="P13" s="7"/>
      <c r="Q13" s="7"/>
      <c r="R13" s="23"/>
      <c r="S13" s="25"/>
      <c r="T13" s="8"/>
      <c r="U13" s="8"/>
      <c r="V13" s="8"/>
      <c r="W13" s="8"/>
    </row>
  </sheetData>
  <mergeCells count="8">
    <mergeCell ref="A2:W2"/>
    <mergeCell ref="S4:W4"/>
    <mergeCell ref="B3:K3"/>
    <mergeCell ref="L3:M5"/>
    <mergeCell ref="N3:W3"/>
    <mergeCell ref="B4:F4"/>
    <mergeCell ref="G4:K4"/>
    <mergeCell ref="N4:R4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workbookViewId="0" topLeftCell="A1">
      <selection activeCell="A16" sqref="A16"/>
    </sheetView>
  </sheetViews>
  <sheetFormatPr defaultColWidth="9.140625" defaultRowHeight="15"/>
  <cols>
    <col min="1" max="1" width="5.00390625" style="0" bestFit="1" customWidth="1"/>
    <col min="2" max="5" width="7.7109375" style="0" bestFit="1" customWidth="1"/>
    <col min="6" max="6" width="7.421875" style="0" bestFit="1" customWidth="1"/>
    <col min="7" max="8" width="10.28125" style="0" bestFit="1" customWidth="1"/>
    <col min="9" max="13" width="8.140625" style="0" bestFit="1" customWidth="1"/>
    <col min="14" max="15" width="10.28125" style="0" bestFit="1" customWidth="1"/>
    <col min="16" max="16" width="4.28125" style="0" bestFit="1" customWidth="1"/>
    <col min="17" max="17" width="6.421875" style="0" bestFit="1" customWidth="1"/>
    <col min="18" max="24" width="8.140625" style="0" bestFit="1" customWidth="1"/>
    <col min="25" max="30" width="7.7109375" style="0" bestFit="1" customWidth="1"/>
    <col min="31" max="32" width="8.7109375" style="0" bestFit="1" customWidth="1"/>
  </cols>
  <sheetData>
    <row r="1" spans="1:28" ht="15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2" ht="15">
      <c r="A2" s="184" t="s">
        <v>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ht="15">
      <c r="A3" s="11"/>
      <c r="B3" s="185" t="s">
        <v>10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208"/>
      <c r="P3" s="202" t="s">
        <v>2</v>
      </c>
      <c r="Q3" s="204"/>
      <c r="R3" s="206" t="s">
        <v>11</v>
      </c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</row>
    <row r="4" spans="1:32" ht="15">
      <c r="A4" s="1"/>
      <c r="B4" s="195" t="s">
        <v>0</v>
      </c>
      <c r="C4" s="205"/>
      <c r="D4" s="205"/>
      <c r="E4" s="205"/>
      <c r="F4" s="205"/>
      <c r="G4" s="205"/>
      <c r="H4" s="205"/>
      <c r="I4" s="205" t="s">
        <v>1</v>
      </c>
      <c r="J4" s="205"/>
      <c r="K4" s="205"/>
      <c r="L4" s="205"/>
      <c r="M4" s="205"/>
      <c r="N4" s="205"/>
      <c r="O4" s="205"/>
      <c r="P4" s="202"/>
      <c r="Q4" s="204"/>
      <c r="R4" s="205" t="s">
        <v>1</v>
      </c>
      <c r="S4" s="205"/>
      <c r="T4" s="205"/>
      <c r="U4" s="205"/>
      <c r="V4" s="205"/>
      <c r="W4" s="205"/>
      <c r="X4" s="205"/>
      <c r="Y4" s="205" t="s">
        <v>69</v>
      </c>
      <c r="Z4" s="205"/>
      <c r="AA4" s="205"/>
      <c r="AB4" s="205"/>
      <c r="AC4" s="205"/>
      <c r="AD4" s="205"/>
      <c r="AE4" s="205"/>
      <c r="AF4" s="194"/>
    </row>
    <row r="5" spans="1:32" s="32" customFormat="1" ht="45">
      <c r="A5" s="153"/>
      <c r="B5" s="153" t="s">
        <v>3</v>
      </c>
      <c r="C5" s="153" t="s">
        <v>4</v>
      </c>
      <c r="D5" s="153" t="s">
        <v>5</v>
      </c>
      <c r="E5" s="156" t="s">
        <v>6</v>
      </c>
      <c r="F5" s="153" t="s">
        <v>107</v>
      </c>
      <c r="G5" s="151" t="s">
        <v>109</v>
      </c>
      <c r="H5" s="154" t="s">
        <v>108</v>
      </c>
      <c r="I5" s="157" t="s">
        <v>3</v>
      </c>
      <c r="J5" s="153" t="s">
        <v>4</v>
      </c>
      <c r="K5" s="153" t="s">
        <v>5</v>
      </c>
      <c r="L5" s="156" t="s">
        <v>6</v>
      </c>
      <c r="M5" s="153" t="s">
        <v>107</v>
      </c>
      <c r="N5" s="151" t="s">
        <v>109</v>
      </c>
      <c r="O5" s="154" t="s">
        <v>108</v>
      </c>
      <c r="P5" s="202"/>
      <c r="Q5" s="203"/>
      <c r="R5" s="158" t="s">
        <v>3</v>
      </c>
      <c r="S5" s="153" t="s">
        <v>4</v>
      </c>
      <c r="T5" s="153" t="s">
        <v>5</v>
      </c>
      <c r="U5" s="156" t="s">
        <v>6</v>
      </c>
      <c r="V5" s="153" t="s">
        <v>107</v>
      </c>
      <c r="W5" s="151" t="s">
        <v>109</v>
      </c>
      <c r="X5" s="154" t="s">
        <v>108</v>
      </c>
      <c r="Y5" s="157" t="s">
        <v>3</v>
      </c>
      <c r="Z5" s="153" t="s">
        <v>4</v>
      </c>
      <c r="AA5" s="153" t="s">
        <v>5</v>
      </c>
      <c r="AB5" s="153" t="s">
        <v>6</v>
      </c>
      <c r="AC5" s="151" t="s">
        <v>110</v>
      </c>
      <c r="AD5" s="152" t="s">
        <v>111</v>
      </c>
      <c r="AE5" s="151" t="s">
        <v>112</v>
      </c>
      <c r="AF5" s="151" t="s">
        <v>113</v>
      </c>
    </row>
    <row r="6" spans="1:32" ht="15">
      <c r="A6" s="4">
        <v>2006</v>
      </c>
      <c r="B6" s="5">
        <v>15</v>
      </c>
      <c r="C6" s="5"/>
      <c r="D6" s="5"/>
      <c r="E6" s="17">
        <v>28</v>
      </c>
      <c r="F6" s="5"/>
      <c r="G6" s="5"/>
      <c r="H6" s="155"/>
      <c r="I6" s="22">
        <f>B6*60</f>
        <v>900</v>
      </c>
      <c r="J6" s="7"/>
      <c r="K6" s="7"/>
      <c r="L6" s="49">
        <f aca="true" t="shared" si="0" ref="L6:L11">E6*60</f>
        <v>1680</v>
      </c>
      <c r="M6" s="7"/>
      <c r="N6" s="7"/>
      <c r="O6" s="23"/>
      <c r="P6" s="48"/>
      <c r="Q6" s="52">
        <v>1</v>
      </c>
      <c r="R6" s="26">
        <f>I6*$Q6</f>
        <v>900</v>
      </c>
      <c r="S6" s="7"/>
      <c r="T6" s="7"/>
      <c r="U6" s="49">
        <f aca="true" t="shared" si="1" ref="U6:U11">L6*$Q6</f>
        <v>1680</v>
      </c>
      <c r="V6" s="7"/>
      <c r="W6" s="7"/>
      <c r="X6" s="23"/>
      <c r="Y6" s="30"/>
      <c r="Z6" s="25"/>
      <c r="AA6" s="25"/>
      <c r="AB6" s="25"/>
      <c r="AC6" s="10"/>
      <c r="AD6" s="10"/>
      <c r="AE6" s="10"/>
      <c r="AF6" s="10"/>
    </row>
    <row r="7" spans="1:32" ht="15">
      <c r="A7" s="4">
        <v>2007</v>
      </c>
      <c r="B7" s="5">
        <v>15.36</v>
      </c>
      <c r="C7" s="5"/>
      <c r="D7" s="5"/>
      <c r="E7" s="17">
        <v>28.67</v>
      </c>
      <c r="F7" s="5"/>
      <c r="G7" s="5"/>
      <c r="H7" s="155"/>
      <c r="I7" s="22">
        <f>B7*60</f>
        <v>921.5999999999999</v>
      </c>
      <c r="J7" s="7"/>
      <c r="K7" s="7"/>
      <c r="L7" s="49">
        <f t="shared" si="0"/>
        <v>1720.2</v>
      </c>
      <c r="M7" s="7"/>
      <c r="N7" s="7"/>
      <c r="O7" s="23"/>
      <c r="P7" s="48">
        <f>'IPC Cat'!B13</f>
        <v>2.6</v>
      </c>
      <c r="Q7" s="53">
        <f aca="true" t="shared" si="2" ref="Q7:Q14">Q6/(1+P7/100)</f>
        <v>0.9746588693957114</v>
      </c>
      <c r="R7" s="26">
        <f>I7*$Q7</f>
        <v>898.2456140350876</v>
      </c>
      <c r="S7" s="7"/>
      <c r="T7" s="7"/>
      <c r="U7" s="49">
        <f t="shared" si="1"/>
        <v>1676.608187134503</v>
      </c>
      <c r="V7" s="7"/>
      <c r="W7" s="7"/>
      <c r="X7" s="23"/>
      <c r="Y7" s="30">
        <f>(R7-R$6)/R$6</f>
        <v>-0.0019493177387916048</v>
      </c>
      <c r="Z7" s="25"/>
      <c r="AA7" s="25"/>
      <c r="AB7" s="25">
        <f>(U7-U$6)/U$6</f>
        <v>-0.002018936229462535</v>
      </c>
      <c r="AC7" s="10"/>
      <c r="AD7" s="10"/>
      <c r="AE7" s="10"/>
      <c r="AF7" s="10"/>
    </row>
    <row r="8" spans="1:32" ht="15">
      <c r="A8" s="4">
        <v>2008</v>
      </c>
      <c r="B8" s="5">
        <v>16.01</v>
      </c>
      <c r="C8" s="5"/>
      <c r="D8" s="5"/>
      <c r="E8" s="17">
        <v>29.88</v>
      </c>
      <c r="F8" s="5"/>
      <c r="G8" s="5"/>
      <c r="H8" s="155"/>
      <c r="I8" s="22">
        <f>B8*60</f>
        <v>960.6000000000001</v>
      </c>
      <c r="J8" s="7"/>
      <c r="K8" s="7"/>
      <c r="L8" s="49">
        <f t="shared" si="0"/>
        <v>1792.8</v>
      </c>
      <c r="M8" s="7"/>
      <c r="N8" s="7"/>
      <c r="O8" s="23"/>
      <c r="P8" s="48">
        <f>'IPC Cat'!B14</f>
        <v>4.5</v>
      </c>
      <c r="Q8" s="53">
        <f t="shared" si="2"/>
        <v>0.9326879132973316</v>
      </c>
      <c r="R8" s="26">
        <f>I8*$Q8</f>
        <v>895.9400095134168</v>
      </c>
      <c r="S8" s="7"/>
      <c r="T8" s="7"/>
      <c r="U8" s="49">
        <f t="shared" si="1"/>
        <v>1672.122890959456</v>
      </c>
      <c r="V8" s="7"/>
      <c r="W8" s="7"/>
      <c r="X8" s="23"/>
      <c r="Y8" s="30">
        <f>(R8-R$6)/R$6</f>
        <v>-0.004511100540647956</v>
      </c>
      <c r="Z8" s="25"/>
      <c r="AA8" s="25"/>
      <c r="AB8" s="25">
        <f>(U8-U$6)/U$6</f>
        <v>-0.004688755381276148</v>
      </c>
      <c r="AC8" s="10"/>
      <c r="AD8" s="10"/>
      <c r="AE8" s="10"/>
      <c r="AF8" s="10"/>
    </row>
    <row r="9" spans="1:32" ht="15">
      <c r="A9" s="4">
        <v>2009</v>
      </c>
      <c r="B9" s="5">
        <v>18</v>
      </c>
      <c r="C9" s="5">
        <v>22.9</v>
      </c>
      <c r="D9" s="5">
        <v>25.85</v>
      </c>
      <c r="E9" s="17">
        <v>29.88</v>
      </c>
      <c r="F9" s="5"/>
      <c r="G9" s="5"/>
      <c r="H9" s="155"/>
      <c r="I9" s="22">
        <f>B9*60</f>
        <v>1080</v>
      </c>
      <c r="J9" s="7">
        <f aca="true" t="shared" si="3" ref="J9:K11">C9*60</f>
        <v>1374</v>
      </c>
      <c r="K9" s="7">
        <f t="shared" si="3"/>
        <v>1551</v>
      </c>
      <c r="L9" s="49">
        <f t="shared" si="0"/>
        <v>1792.8</v>
      </c>
      <c r="M9" s="7"/>
      <c r="N9" s="7"/>
      <c r="O9" s="23"/>
      <c r="P9" s="171">
        <f>'IPC Cat'!B15</f>
        <v>-0.3</v>
      </c>
      <c r="Q9" s="53">
        <f t="shared" si="2"/>
        <v>0.935494396486792</v>
      </c>
      <c r="R9" s="26">
        <f>I9*$Q9</f>
        <v>1010.3339482057354</v>
      </c>
      <c r="S9" s="7">
        <f aca="true" t="shared" si="4" ref="S9:T11">J9*$Q9</f>
        <v>1285.3693007728523</v>
      </c>
      <c r="T9" s="7">
        <f t="shared" si="4"/>
        <v>1450.9518089510143</v>
      </c>
      <c r="U9" s="49">
        <f t="shared" si="1"/>
        <v>1677.1543540215207</v>
      </c>
      <c r="V9" s="7"/>
      <c r="W9" s="7"/>
      <c r="X9" s="23"/>
      <c r="Y9" s="30">
        <f>(R9-R$6)/R$6</f>
        <v>0.12259327578415044</v>
      </c>
      <c r="Z9" s="25"/>
      <c r="AA9" s="25"/>
      <c r="AB9" s="25">
        <f>(U9-U$6)/U$6</f>
        <v>-0.0016938368919519624</v>
      </c>
      <c r="AC9" s="10"/>
      <c r="AD9" s="10"/>
      <c r="AE9" s="10"/>
      <c r="AF9" s="10"/>
    </row>
    <row r="10" spans="1:32" ht="15">
      <c r="A10" s="4">
        <v>2010</v>
      </c>
      <c r="B10" s="5"/>
      <c r="C10" s="5">
        <v>23.47</v>
      </c>
      <c r="D10" s="5">
        <v>26.5</v>
      </c>
      <c r="E10" s="17">
        <v>30.33</v>
      </c>
      <c r="F10" s="5"/>
      <c r="G10" s="5"/>
      <c r="H10" s="155"/>
      <c r="I10" s="22"/>
      <c r="J10" s="7">
        <f t="shared" si="3"/>
        <v>1408.1999999999998</v>
      </c>
      <c r="K10" s="7">
        <f t="shared" si="3"/>
        <v>1590</v>
      </c>
      <c r="L10" s="49">
        <f t="shared" si="0"/>
        <v>1819.8</v>
      </c>
      <c r="M10" s="7"/>
      <c r="N10" s="7"/>
      <c r="O10" s="23"/>
      <c r="P10" s="171">
        <f>'IPC Cat'!B16</f>
        <v>2</v>
      </c>
      <c r="Q10" s="53">
        <f t="shared" si="2"/>
        <v>0.9171513691046981</v>
      </c>
      <c r="R10" s="26"/>
      <c r="S10" s="7">
        <f t="shared" si="4"/>
        <v>1291.5325579732357</v>
      </c>
      <c r="T10" s="7">
        <f t="shared" si="4"/>
        <v>1458.27067687647</v>
      </c>
      <c r="U10" s="49">
        <f t="shared" si="1"/>
        <v>1669.0320614967295</v>
      </c>
      <c r="V10" s="7"/>
      <c r="W10" s="7"/>
      <c r="X10" s="23"/>
      <c r="Y10" s="30"/>
      <c r="Z10" s="25">
        <f>(S10-S$9)/S$9</f>
        <v>0.004794931072865726</v>
      </c>
      <c r="AA10" s="25">
        <f>(T10-T$9)/T$9</f>
        <v>0.005044184017901245</v>
      </c>
      <c r="AB10" s="25">
        <f>(U10-U$6)/U$6</f>
        <v>-0.006528534823375291</v>
      </c>
      <c r="AC10" s="10"/>
      <c r="AD10" s="10"/>
      <c r="AE10" s="10"/>
      <c r="AF10" s="10"/>
    </row>
    <row r="11" spans="1:32" ht="15">
      <c r="A11" s="4">
        <v>2011</v>
      </c>
      <c r="B11" s="10"/>
      <c r="C11" s="10">
        <v>24.31</v>
      </c>
      <c r="D11" s="10">
        <v>27.45</v>
      </c>
      <c r="E11" s="18">
        <v>31.42</v>
      </c>
      <c r="F11" s="10"/>
      <c r="G11" s="10"/>
      <c r="H11" s="31"/>
      <c r="I11" s="22"/>
      <c r="J11" s="7">
        <f t="shared" si="3"/>
        <v>1458.6</v>
      </c>
      <c r="K11" s="7">
        <f t="shared" si="3"/>
        <v>1647</v>
      </c>
      <c r="L11" s="49">
        <f t="shared" si="0"/>
        <v>1885.2</v>
      </c>
      <c r="M11" s="7"/>
      <c r="N11" s="7"/>
      <c r="O11" s="23"/>
      <c r="P11" s="48">
        <f>'IPC Cat'!B17</f>
        <v>3.5</v>
      </c>
      <c r="Q11" s="53">
        <f t="shared" si="2"/>
        <v>0.8861365885069548</v>
      </c>
      <c r="R11" s="26"/>
      <c r="S11" s="7">
        <f t="shared" si="4"/>
        <v>1292.5188279962442</v>
      </c>
      <c r="T11" s="7">
        <f t="shared" si="4"/>
        <v>1459.4669612709545</v>
      </c>
      <c r="U11" s="49">
        <f t="shared" si="1"/>
        <v>1670.5446966533111</v>
      </c>
      <c r="V11" s="7"/>
      <c r="W11" s="7"/>
      <c r="X11" s="23"/>
      <c r="Y11" s="30"/>
      <c r="Z11" s="25">
        <f>(S11-S$9)/S$9</f>
        <v>0.005562235864115594</v>
      </c>
      <c r="AA11" s="25">
        <f>(T11-T$9)/T$9</f>
        <v>0.005868666531451736</v>
      </c>
      <c r="AB11" s="25">
        <f>(U11-U$6)/U$6</f>
        <v>-0.005628156753981476</v>
      </c>
      <c r="AC11" s="10"/>
      <c r="AD11" s="10"/>
      <c r="AE11" s="10"/>
      <c r="AF11" s="10"/>
    </row>
    <row r="12" spans="1:32" ht="15">
      <c r="A12" s="4">
        <v>2012</v>
      </c>
      <c r="B12" s="10"/>
      <c r="C12" s="10"/>
      <c r="D12" s="10"/>
      <c r="E12" s="18"/>
      <c r="F12" s="5">
        <v>40</v>
      </c>
      <c r="G12" s="5">
        <f>(1-0.3)*H12</f>
        <v>44.8</v>
      </c>
      <c r="H12" s="155">
        <v>64</v>
      </c>
      <c r="I12" s="22"/>
      <c r="J12" s="7"/>
      <c r="K12" s="7"/>
      <c r="L12" s="49"/>
      <c r="M12" s="7">
        <f aca="true" t="shared" si="5" ref="M12:O14">F12*60</f>
        <v>2400</v>
      </c>
      <c r="N12" s="7">
        <f t="shared" si="5"/>
        <v>2688</v>
      </c>
      <c r="O12" s="23">
        <f t="shared" si="5"/>
        <v>3840</v>
      </c>
      <c r="P12" s="48">
        <f>'IPC Cat'!B18</f>
        <v>2.3</v>
      </c>
      <c r="Q12" s="53">
        <f t="shared" si="2"/>
        <v>0.8662136740048434</v>
      </c>
      <c r="R12" s="26"/>
      <c r="S12" s="7"/>
      <c r="T12" s="7"/>
      <c r="U12" s="49"/>
      <c r="V12" s="49">
        <f>M12*$Q12</f>
        <v>2078.912817611624</v>
      </c>
      <c r="W12" s="49">
        <f aca="true" t="shared" si="6" ref="W12:X12">N12*$Q12</f>
        <v>2328.382355725019</v>
      </c>
      <c r="X12" s="49">
        <f t="shared" si="6"/>
        <v>3326.2605081785987</v>
      </c>
      <c r="Y12" s="30"/>
      <c r="Z12" s="25"/>
      <c r="AA12" s="25"/>
      <c r="AB12" s="25"/>
      <c r="AC12" s="8">
        <f>(V12-$R$6)/$R$6</f>
        <v>1.3099031306795825</v>
      </c>
      <c r="AD12" s="8">
        <f>(V12-$U$6)/$U$6</f>
        <v>0.23744810572120487</v>
      </c>
      <c r="AE12" s="8">
        <f>(X12-$R$6)/$R$6</f>
        <v>2.695845009087332</v>
      </c>
      <c r="AF12" s="8">
        <f>(X12-$U$6)/$U$6</f>
        <v>0.9799169691539278</v>
      </c>
    </row>
    <row r="13" spans="1:32" ht="15">
      <c r="A13" s="4">
        <v>2013</v>
      </c>
      <c r="B13" s="10"/>
      <c r="C13" s="10"/>
      <c r="D13" s="10"/>
      <c r="E13" s="18"/>
      <c r="F13" s="5">
        <v>40.88</v>
      </c>
      <c r="G13" s="5">
        <f>(1-0.3)*H13</f>
        <v>45.78699999999999</v>
      </c>
      <c r="H13" s="155">
        <v>65.41</v>
      </c>
      <c r="I13" s="22"/>
      <c r="J13" s="7"/>
      <c r="K13" s="7"/>
      <c r="L13" s="49"/>
      <c r="M13" s="7">
        <f t="shared" si="5"/>
        <v>2452.8</v>
      </c>
      <c r="N13" s="7">
        <f t="shared" si="5"/>
        <v>2747.2199999999993</v>
      </c>
      <c r="O13" s="23">
        <f t="shared" si="5"/>
        <v>3924.6</v>
      </c>
      <c r="P13" s="48">
        <f>'IPC Cat'!B19</f>
        <v>2.2</v>
      </c>
      <c r="Q13" s="53">
        <f t="shared" si="2"/>
        <v>0.8475671956994554</v>
      </c>
      <c r="R13" s="26"/>
      <c r="S13" s="7"/>
      <c r="T13" s="7"/>
      <c r="U13" s="49"/>
      <c r="V13" s="49">
        <f>M13*$Q13</f>
        <v>2078.912817611624</v>
      </c>
      <c r="W13" s="49">
        <f aca="true" t="shared" si="7" ref="W13">N13*$Q13</f>
        <v>2328.4535513694573</v>
      </c>
      <c r="X13" s="49">
        <f aca="true" t="shared" si="8" ref="X13">O13*$Q13</f>
        <v>3326.3622162420825</v>
      </c>
      <c r="Y13" s="30"/>
      <c r="Z13" s="25"/>
      <c r="AA13" s="25"/>
      <c r="AB13" s="25"/>
      <c r="AC13" s="8">
        <f>(V13-$R$6)/$R$6</f>
        <v>1.3099031306795825</v>
      </c>
      <c r="AD13" s="8">
        <f>(V13-$U$6)/$U$6</f>
        <v>0.23744810572120487</v>
      </c>
      <c r="AE13" s="8">
        <f>(X13-$R$6)/$R$6</f>
        <v>2.6959580180467584</v>
      </c>
      <c r="AF13" s="8">
        <f>(X13-$U$6)/$U$6</f>
        <v>0.9799775096679062</v>
      </c>
    </row>
    <row r="14" spans="1:32" ht="15">
      <c r="A14" s="4">
        <v>2014</v>
      </c>
      <c r="B14" s="10"/>
      <c r="C14" s="10"/>
      <c r="D14" s="10"/>
      <c r="E14" s="18"/>
      <c r="F14" s="5">
        <v>41.17</v>
      </c>
      <c r="G14" s="5">
        <f>(1-0.3)*H14</f>
        <v>46.109</v>
      </c>
      <c r="H14" s="155">
        <v>65.87</v>
      </c>
      <c r="I14" s="22"/>
      <c r="J14" s="7"/>
      <c r="K14" s="7"/>
      <c r="L14" s="49"/>
      <c r="M14" s="7">
        <f t="shared" si="5"/>
        <v>2470.2000000000003</v>
      </c>
      <c r="N14" s="7">
        <f aca="true" t="shared" si="9" ref="N14">G14*60</f>
        <v>2766.54</v>
      </c>
      <c r="O14" s="23">
        <f aca="true" t="shared" si="10" ref="O14">H14*60</f>
        <v>3952.2000000000003</v>
      </c>
      <c r="P14" s="48">
        <f>'IPC Cat'!B20</f>
        <v>0.5</v>
      </c>
      <c r="Q14" s="53">
        <f t="shared" si="2"/>
        <v>0.8433504434820452</v>
      </c>
      <c r="R14" s="26"/>
      <c r="S14" s="7"/>
      <c r="T14" s="7"/>
      <c r="U14" s="49"/>
      <c r="V14" s="49">
        <f>M14*$Q14</f>
        <v>2083.2442654893484</v>
      </c>
      <c r="W14" s="49">
        <f aca="true" t="shared" si="11" ref="W14">N14*$Q14</f>
        <v>2333.1627359108174</v>
      </c>
      <c r="X14" s="49">
        <f aca="true" t="shared" si="12" ref="X14">O14*$Q14</f>
        <v>3333.0896227297394</v>
      </c>
      <c r="Y14" s="30"/>
      <c r="Z14" s="25"/>
      <c r="AA14" s="25"/>
      <c r="AB14" s="25"/>
      <c r="AC14" s="8">
        <f>(V14-$R$6)/$R$6</f>
        <v>1.3147158505437204</v>
      </c>
      <c r="AD14" s="8">
        <f>(V14-$U$6)/$U$6</f>
        <v>0.24002634850556454</v>
      </c>
      <c r="AE14" s="8">
        <f>(X14-$R$6)/$R$6</f>
        <v>2.703432914144155</v>
      </c>
      <c r="AF14" s="8">
        <f>(X14-$U$6)/$U$6</f>
        <v>0.9839819182915116</v>
      </c>
    </row>
    <row r="15" spans="1:32" ht="15">
      <c r="A15" s="4">
        <v>2015</v>
      </c>
      <c r="B15" s="10"/>
      <c r="C15" s="10"/>
      <c r="D15" s="10"/>
      <c r="E15" s="18"/>
      <c r="F15" s="5"/>
      <c r="G15" s="5"/>
      <c r="H15" s="155"/>
      <c r="I15" s="22"/>
      <c r="J15" s="7"/>
      <c r="K15" s="7"/>
      <c r="L15" s="49"/>
      <c r="M15" s="7"/>
      <c r="N15" s="7"/>
      <c r="O15" s="23"/>
      <c r="P15" s="48"/>
      <c r="Q15" s="53"/>
      <c r="R15" s="26"/>
      <c r="S15" s="7"/>
      <c r="T15" s="7"/>
      <c r="U15" s="49"/>
      <c r="V15" s="49"/>
      <c r="W15" s="49"/>
      <c r="X15" s="49"/>
      <c r="Y15" s="30"/>
      <c r="Z15" s="25"/>
      <c r="AA15" s="25"/>
      <c r="AB15" s="25"/>
      <c r="AC15" s="8"/>
      <c r="AD15" s="8"/>
      <c r="AE15" s="8"/>
      <c r="AF15" s="8"/>
    </row>
  </sheetData>
  <mergeCells count="8">
    <mergeCell ref="P3:Q5"/>
    <mergeCell ref="Y4:AF4"/>
    <mergeCell ref="R3:AF3"/>
    <mergeCell ref="A2:AF2"/>
    <mergeCell ref="R4:X4"/>
    <mergeCell ref="B4:H4"/>
    <mergeCell ref="I4:O4"/>
    <mergeCell ref="B3:O3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 topLeftCell="A1">
      <selection activeCell="A3" sqref="A3:A5"/>
    </sheetView>
  </sheetViews>
  <sheetFormatPr defaultColWidth="9.140625" defaultRowHeight="15"/>
  <cols>
    <col min="1" max="1" width="10.140625" style="0" bestFit="1" customWidth="1"/>
    <col min="2" max="2" width="62.7109375" style="0" bestFit="1" customWidth="1"/>
    <col min="3" max="12" width="7.7109375" style="0" customWidth="1"/>
  </cols>
  <sheetData>
    <row r="1" spans="1:12" s="13" customFormat="1" ht="15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13" customFormat="1" ht="15">
      <c r="A2" s="184" t="s">
        <v>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3" customFormat="1" ht="15">
      <c r="A3" s="209" t="s">
        <v>14</v>
      </c>
      <c r="B3" s="209" t="s">
        <v>15</v>
      </c>
      <c r="C3" s="210" t="s">
        <v>10</v>
      </c>
      <c r="D3" s="210"/>
      <c r="E3" s="210"/>
      <c r="F3" s="210"/>
      <c r="G3" s="210"/>
      <c r="H3" s="210"/>
      <c r="I3" s="210"/>
      <c r="J3" s="210"/>
      <c r="K3" s="210"/>
      <c r="L3" s="210"/>
    </row>
    <row r="4" spans="1:12" s="13" customFormat="1" ht="15">
      <c r="A4" s="209"/>
      <c r="B4" s="209"/>
      <c r="C4" s="211" t="s">
        <v>0</v>
      </c>
      <c r="D4" s="212"/>
      <c r="E4" s="212"/>
      <c r="F4" s="212"/>
      <c r="G4" s="213"/>
      <c r="H4" s="214" t="s">
        <v>1</v>
      </c>
      <c r="I4" s="215"/>
      <c r="J4" s="215"/>
      <c r="K4" s="215"/>
      <c r="L4" s="215"/>
    </row>
    <row r="5" spans="1:12" s="13" customFormat="1" ht="15">
      <c r="A5" s="210"/>
      <c r="B5" s="210"/>
      <c r="C5" s="4">
        <v>2008</v>
      </c>
      <c r="D5" s="4">
        <v>2009</v>
      </c>
      <c r="E5" s="4">
        <v>2010</v>
      </c>
      <c r="F5" s="27">
        <v>2011</v>
      </c>
      <c r="G5" s="159">
        <v>2012</v>
      </c>
      <c r="H5" s="28">
        <f>C5</f>
        <v>2008</v>
      </c>
      <c r="I5" s="4">
        <f>D5</f>
        <v>2009</v>
      </c>
      <c r="J5" s="4">
        <f>E5</f>
        <v>2010</v>
      </c>
      <c r="K5" s="4">
        <f>F5</f>
        <v>2011</v>
      </c>
      <c r="L5" s="4">
        <v>2012</v>
      </c>
    </row>
    <row r="6" spans="1:12" ht="15">
      <c r="A6" s="10" t="s">
        <v>16</v>
      </c>
      <c r="B6" s="10" t="s">
        <v>17</v>
      </c>
      <c r="C6" s="10"/>
      <c r="D6" s="5">
        <v>55</v>
      </c>
      <c r="E6" s="5">
        <v>55</v>
      </c>
      <c r="F6" s="18"/>
      <c r="G6" s="31"/>
      <c r="H6" s="20"/>
      <c r="I6" s="12">
        <f aca="true" t="shared" si="0" ref="I6:J8">D6*60</f>
        <v>3300</v>
      </c>
      <c r="J6" s="12">
        <f t="shared" si="0"/>
        <v>3300</v>
      </c>
      <c r="K6" s="12"/>
      <c r="L6" s="12"/>
    </row>
    <row r="7" spans="1:12" ht="15">
      <c r="A7" s="10" t="s">
        <v>18</v>
      </c>
      <c r="B7" s="10" t="s">
        <v>19</v>
      </c>
      <c r="C7" s="5">
        <v>55</v>
      </c>
      <c r="D7" s="5">
        <v>58</v>
      </c>
      <c r="E7" s="10">
        <v>58.87</v>
      </c>
      <c r="F7" s="18">
        <v>60.99</v>
      </c>
      <c r="G7" s="31"/>
      <c r="H7" s="20">
        <f>C7*60</f>
        <v>3300</v>
      </c>
      <c r="I7" s="12">
        <f t="shared" si="0"/>
        <v>3480</v>
      </c>
      <c r="J7" s="12">
        <f t="shared" si="0"/>
        <v>3532.2</v>
      </c>
      <c r="K7" s="12">
        <f aca="true" t="shared" si="1" ref="K7:L23">F7*60</f>
        <v>3659.4</v>
      </c>
      <c r="L7" s="12"/>
    </row>
    <row r="8" spans="1:12" ht="15">
      <c r="A8" s="10" t="s">
        <v>18</v>
      </c>
      <c r="B8" s="10" t="s">
        <v>20</v>
      </c>
      <c r="C8" s="5">
        <v>52</v>
      </c>
      <c r="D8" s="5">
        <v>55</v>
      </c>
      <c r="E8" s="10">
        <v>55.83</v>
      </c>
      <c r="F8" s="18">
        <v>57.84</v>
      </c>
      <c r="G8" s="31"/>
      <c r="H8" s="20">
        <f>C8*60</f>
        <v>3120</v>
      </c>
      <c r="I8" s="12">
        <f t="shared" si="0"/>
        <v>3300</v>
      </c>
      <c r="J8" s="12">
        <f t="shared" si="0"/>
        <v>3349.7999999999997</v>
      </c>
      <c r="K8" s="12">
        <f t="shared" si="1"/>
        <v>3470.4</v>
      </c>
      <c r="L8" s="12"/>
    </row>
    <row r="9" spans="1:12" ht="15">
      <c r="A9" s="10" t="s">
        <v>21</v>
      </c>
      <c r="B9" s="10" t="s">
        <v>22</v>
      </c>
      <c r="C9" s="10"/>
      <c r="D9" s="10"/>
      <c r="E9" s="5">
        <v>37</v>
      </c>
      <c r="F9" s="17">
        <v>38</v>
      </c>
      <c r="G9" s="155">
        <v>37</v>
      </c>
      <c r="H9" s="20"/>
      <c r="I9" s="12"/>
      <c r="J9" s="12">
        <f>E9*60</f>
        <v>2220</v>
      </c>
      <c r="K9" s="12">
        <f t="shared" si="1"/>
        <v>2280</v>
      </c>
      <c r="L9" s="12">
        <f t="shared" si="1"/>
        <v>2220</v>
      </c>
    </row>
    <row r="10" spans="1:12" ht="15">
      <c r="A10" s="10" t="s">
        <v>21</v>
      </c>
      <c r="B10" s="10" t="s">
        <v>114</v>
      </c>
      <c r="C10" s="10"/>
      <c r="D10" s="10"/>
      <c r="E10" s="5"/>
      <c r="F10" s="17"/>
      <c r="G10" s="155">
        <v>37</v>
      </c>
      <c r="H10" s="20"/>
      <c r="I10" s="12"/>
      <c r="J10" s="12"/>
      <c r="K10" s="12"/>
      <c r="L10" s="12">
        <f t="shared" si="1"/>
        <v>2220</v>
      </c>
    </row>
    <row r="11" spans="1:12" ht="15">
      <c r="A11" s="14" t="s">
        <v>23</v>
      </c>
      <c r="B11" s="14" t="s">
        <v>24</v>
      </c>
      <c r="C11" s="10"/>
      <c r="D11" s="10"/>
      <c r="E11" s="10"/>
      <c r="F11" s="17">
        <v>38</v>
      </c>
      <c r="G11" s="155"/>
      <c r="H11" s="20"/>
      <c r="I11" s="12"/>
      <c r="J11" s="12"/>
      <c r="K11" s="12">
        <f t="shared" si="1"/>
        <v>2280</v>
      </c>
      <c r="L11" s="12"/>
    </row>
    <row r="12" spans="1:12" ht="15">
      <c r="A12" s="14" t="s">
        <v>23</v>
      </c>
      <c r="B12" s="14" t="s">
        <v>25</v>
      </c>
      <c r="C12" s="10"/>
      <c r="D12" s="10"/>
      <c r="E12" s="10"/>
      <c r="F12" s="17">
        <v>45</v>
      </c>
      <c r="G12" s="155"/>
      <c r="H12" s="20"/>
      <c r="I12" s="12"/>
      <c r="J12" s="12"/>
      <c r="K12" s="12">
        <f t="shared" si="1"/>
        <v>2700</v>
      </c>
      <c r="L12" s="12"/>
    </row>
    <row r="13" spans="1:12" ht="15">
      <c r="A13" s="14" t="s">
        <v>23</v>
      </c>
      <c r="B13" s="14" t="s">
        <v>26</v>
      </c>
      <c r="C13" s="10"/>
      <c r="D13" s="10"/>
      <c r="E13" s="10"/>
      <c r="F13" s="17">
        <v>45</v>
      </c>
      <c r="G13" s="155"/>
      <c r="H13" s="20"/>
      <c r="I13" s="12"/>
      <c r="J13" s="12"/>
      <c r="K13" s="12">
        <f t="shared" si="1"/>
        <v>2700</v>
      </c>
      <c r="L13" s="12"/>
    </row>
    <row r="14" spans="1:12" ht="15">
      <c r="A14" s="14" t="s">
        <v>23</v>
      </c>
      <c r="B14" s="14" t="s">
        <v>27</v>
      </c>
      <c r="C14" s="10"/>
      <c r="D14" s="10"/>
      <c r="E14" s="10"/>
      <c r="F14" s="17">
        <v>38</v>
      </c>
      <c r="G14" s="155"/>
      <c r="H14" s="20"/>
      <c r="I14" s="12"/>
      <c r="J14" s="12"/>
      <c r="K14" s="12">
        <f t="shared" si="1"/>
        <v>2280</v>
      </c>
      <c r="L14" s="12"/>
    </row>
    <row r="15" spans="1:12" ht="15">
      <c r="A15" s="14" t="s">
        <v>23</v>
      </c>
      <c r="B15" s="14" t="s">
        <v>28</v>
      </c>
      <c r="C15" s="10"/>
      <c r="D15" s="10"/>
      <c r="E15" s="10"/>
      <c r="F15" s="17">
        <v>45</v>
      </c>
      <c r="G15" s="155"/>
      <c r="H15" s="20"/>
      <c r="I15" s="12"/>
      <c r="J15" s="12"/>
      <c r="K15" s="12">
        <f t="shared" si="1"/>
        <v>2700</v>
      </c>
      <c r="L15" s="12"/>
    </row>
    <row r="16" spans="1:12" ht="15">
      <c r="A16" s="14" t="s">
        <v>23</v>
      </c>
      <c r="B16" s="14" t="s">
        <v>29</v>
      </c>
      <c r="C16" s="10"/>
      <c r="D16" s="10"/>
      <c r="E16" s="10"/>
      <c r="F16" s="17">
        <v>45</v>
      </c>
      <c r="G16" s="155"/>
      <c r="H16" s="20"/>
      <c r="I16" s="12"/>
      <c r="J16" s="12"/>
      <c r="K16" s="12">
        <f t="shared" si="1"/>
        <v>2700</v>
      </c>
      <c r="L16" s="12"/>
    </row>
    <row r="17" spans="1:12" ht="15">
      <c r="A17" s="14" t="s">
        <v>23</v>
      </c>
      <c r="B17" s="14" t="s">
        <v>30</v>
      </c>
      <c r="C17" s="10"/>
      <c r="D17" s="10"/>
      <c r="E17" s="10"/>
      <c r="F17" s="17">
        <v>38</v>
      </c>
      <c r="G17" s="155"/>
      <c r="H17" s="20"/>
      <c r="I17" s="12"/>
      <c r="J17" s="12"/>
      <c r="K17" s="12">
        <f t="shared" si="1"/>
        <v>2280</v>
      </c>
      <c r="L17" s="12"/>
    </row>
    <row r="18" spans="1:12" ht="15">
      <c r="A18" s="14" t="s">
        <v>23</v>
      </c>
      <c r="B18" s="14" t="s">
        <v>31</v>
      </c>
      <c r="C18" s="10"/>
      <c r="D18" s="10"/>
      <c r="E18" s="10"/>
      <c r="F18" s="17">
        <v>38</v>
      </c>
      <c r="G18" s="155"/>
      <c r="H18" s="20"/>
      <c r="I18" s="12"/>
      <c r="J18" s="12"/>
      <c r="K18" s="12">
        <f t="shared" si="1"/>
        <v>2280</v>
      </c>
      <c r="L18" s="12"/>
    </row>
    <row r="19" spans="1:12" ht="15">
      <c r="A19" s="14" t="s">
        <v>23</v>
      </c>
      <c r="B19" s="14" t="s">
        <v>32</v>
      </c>
      <c r="C19" s="10"/>
      <c r="D19" s="10"/>
      <c r="E19" s="10"/>
      <c r="F19" s="17">
        <v>38</v>
      </c>
      <c r="G19" s="155"/>
      <c r="H19" s="20"/>
      <c r="I19" s="12"/>
      <c r="J19" s="12"/>
      <c r="K19" s="12">
        <f t="shared" si="1"/>
        <v>2280</v>
      </c>
      <c r="L19" s="12"/>
    </row>
    <row r="20" spans="1:12" ht="15">
      <c r="A20" s="14" t="s">
        <v>23</v>
      </c>
      <c r="B20" s="14" t="s">
        <v>33</v>
      </c>
      <c r="C20" s="10"/>
      <c r="D20" s="10"/>
      <c r="E20" s="10"/>
      <c r="F20" s="17">
        <v>38</v>
      </c>
      <c r="G20" s="155"/>
      <c r="H20" s="20"/>
      <c r="I20" s="12"/>
      <c r="J20" s="12"/>
      <c r="K20" s="12">
        <f t="shared" si="1"/>
        <v>2280</v>
      </c>
      <c r="L20" s="12"/>
    </row>
    <row r="21" spans="1:12" ht="15">
      <c r="A21" s="14" t="s">
        <v>23</v>
      </c>
      <c r="B21" s="14" t="s">
        <v>34</v>
      </c>
      <c r="C21" s="10"/>
      <c r="D21" s="10"/>
      <c r="E21" s="10"/>
      <c r="F21" s="17">
        <v>38</v>
      </c>
      <c r="G21" s="155"/>
      <c r="H21" s="20"/>
      <c r="I21" s="12"/>
      <c r="J21" s="12"/>
      <c r="K21" s="12">
        <f t="shared" si="1"/>
        <v>2280</v>
      </c>
      <c r="L21" s="12"/>
    </row>
    <row r="22" spans="1:12" ht="15">
      <c r="A22" s="14" t="s">
        <v>23</v>
      </c>
      <c r="B22" s="14" t="s">
        <v>35</v>
      </c>
      <c r="C22" s="10"/>
      <c r="D22" s="10"/>
      <c r="E22" s="10"/>
      <c r="F22" s="17">
        <v>38</v>
      </c>
      <c r="G22" s="155"/>
      <c r="H22" s="20"/>
      <c r="I22" s="12"/>
      <c r="J22" s="12"/>
      <c r="K22" s="12">
        <f t="shared" si="1"/>
        <v>2280</v>
      </c>
      <c r="L22" s="12"/>
    </row>
    <row r="23" spans="1:12" ht="15">
      <c r="A23" s="14" t="s">
        <v>23</v>
      </c>
      <c r="B23" s="14" t="s">
        <v>36</v>
      </c>
      <c r="C23" s="10"/>
      <c r="D23" s="10"/>
      <c r="E23" s="10"/>
      <c r="F23" s="17">
        <v>38</v>
      </c>
      <c r="G23" s="155"/>
      <c r="H23" s="20"/>
      <c r="I23" s="12"/>
      <c r="J23" s="12"/>
      <c r="K23" s="12">
        <f t="shared" si="1"/>
        <v>2280</v>
      </c>
      <c r="L23" s="12"/>
    </row>
  </sheetData>
  <mergeCells count="6">
    <mergeCell ref="A3:A5"/>
    <mergeCell ref="B3:B5"/>
    <mergeCell ref="C4:G4"/>
    <mergeCell ref="A2:L2"/>
    <mergeCell ref="C3:L3"/>
    <mergeCell ref="H4:L4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 topLeftCell="A1">
      <selection activeCell="A21" sqref="A21"/>
    </sheetView>
  </sheetViews>
  <sheetFormatPr defaultColWidth="8.7109375" defaultRowHeight="15"/>
  <cols>
    <col min="1" max="1" width="5.00390625" style="54" bestFit="1" customWidth="1"/>
    <col min="2" max="2" width="8.140625" style="54" bestFit="1" customWidth="1"/>
    <col min="3" max="3" width="8.7109375" style="54" bestFit="1" customWidth="1"/>
    <col min="4" max="4" width="7.7109375" style="54" bestFit="1" customWidth="1"/>
    <col min="5" max="5" width="8.7109375" style="54" bestFit="1" customWidth="1"/>
    <col min="6" max="7" width="11.421875" style="54" bestFit="1" customWidth="1"/>
    <col min="8" max="9" width="11.7109375" style="54" bestFit="1" customWidth="1"/>
    <col min="10" max="10" width="8.00390625" style="54" bestFit="1" customWidth="1"/>
    <col min="11" max="11" width="10.421875" style="54" bestFit="1" customWidth="1"/>
    <col min="12" max="12" width="4.28125" style="54" bestFit="1" customWidth="1"/>
    <col min="13" max="13" width="6.421875" style="54" bestFit="1" customWidth="1"/>
    <col min="14" max="15" width="11.421875" style="54" bestFit="1" customWidth="1"/>
    <col min="16" max="17" width="11.7109375" style="54" bestFit="1" customWidth="1"/>
    <col min="18" max="18" width="7.28125" style="54" bestFit="1" customWidth="1"/>
    <col min="19" max="19" width="10.421875" style="54" bestFit="1" customWidth="1"/>
    <col min="20" max="21" width="11.421875" style="54" bestFit="1" customWidth="1"/>
    <col min="22" max="23" width="11.7109375" style="54" bestFit="1" customWidth="1"/>
    <col min="24" max="24" width="7.28125" style="54" bestFit="1" customWidth="1"/>
    <col min="25" max="25" width="10.421875" style="54" bestFit="1" customWidth="1"/>
    <col min="26" max="1021" width="9.421875" style="54" customWidth="1"/>
    <col min="1022" max="16384" width="8.7109375" style="60" customWidth="1"/>
  </cols>
  <sheetData>
    <row r="1" spans="1:25" s="54" customFormat="1" ht="15">
      <c r="A1" s="145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 s="54" customFormat="1" ht="15">
      <c r="A2" s="216" t="s">
        <v>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5" s="54" customFormat="1" ht="15">
      <c r="A3" s="223" t="s">
        <v>49</v>
      </c>
      <c r="B3" s="223"/>
      <c r="C3" s="223"/>
      <c r="D3" s="223"/>
      <c r="E3" s="223"/>
      <c r="F3" s="223"/>
      <c r="G3" s="223"/>
      <c r="H3" s="223"/>
      <c r="I3" s="223"/>
      <c r="J3" s="224"/>
      <c r="K3" s="225"/>
      <c r="L3" s="226" t="s">
        <v>2</v>
      </c>
      <c r="M3" s="227"/>
      <c r="N3" s="230" t="s">
        <v>55</v>
      </c>
      <c r="O3" s="231"/>
      <c r="P3" s="231"/>
      <c r="Q3" s="231"/>
      <c r="R3" s="232"/>
      <c r="S3" s="232"/>
      <c r="T3" s="231"/>
      <c r="U3" s="231"/>
      <c r="V3" s="231"/>
      <c r="W3" s="231"/>
      <c r="X3" s="231"/>
      <c r="Y3" s="231"/>
    </row>
    <row r="4" spans="1:25" s="54" customFormat="1" ht="15">
      <c r="A4" s="55"/>
      <c r="B4" s="235" t="s">
        <v>0</v>
      </c>
      <c r="C4" s="217"/>
      <c r="D4" s="217"/>
      <c r="E4" s="217"/>
      <c r="F4" s="217" t="s">
        <v>1</v>
      </c>
      <c r="G4" s="217"/>
      <c r="H4" s="217"/>
      <c r="I4" s="218"/>
      <c r="J4" s="219" t="s">
        <v>57</v>
      </c>
      <c r="K4" s="220" t="s">
        <v>58</v>
      </c>
      <c r="L4" s="228"/>
      <c r="M4" s="229"/>
      <c r="N4" s="221" t="s">
        <v>1</v>
      </c>
      <c r="O4" s="221"/>
      <c r="P4" s="221"/>
      <c r="Q4" s="221"/>
      <c r="R4" s="219" t="s">
        <v>57</v>
      </c>
      <c r="S4" s="222" t="s">
        <v>58</v>
      </c>
      <c r="T4" s="233" t="s">
        <v>69</v>
      </c>
      <c r="U4" s="234"/>
      <c r="V4" s="234"/>
      <c r="W4" s="234"/>
      <c r="X4" s="234"/>
      <c r="Y4" s="234"/>
    </row>
    <row r="5" spans="1:25" s="54" customFormat="1" ht="45">
      <c r="A5" s="56"/>
      <c r="B5" s="56" t="s">
        <v>59</v>
      </c>
      <c r="C5" s="56" t="s">
        <v>60</v>
      </c>
      <c r="D5" s="56" t="s">
        <v>61</v>
      </c>
      <c r="E5" s="64" t="s">
        <v>62</v>
      </c>
      <c r="F5" s="65" t="s">
        <v>45</v>
      </c>
      <c r="G5" s="56" t="s">
        <v>46</v>
      </c>
      <c r="H5" s="56" t="s">
        <v>47</v>
      </c>
      <c r="I5" s="61" t="s">
        <v>48</v>
      </c>
      <c r="J5" s="219"/>
      <c r="K5" s="220"/>
      <c r="L5" s="228"/>
      <c r="M5" s="229"/>
      <c r="N5" s="63" t="s">
        <v>45</v>
      </c>
      <c r="O5" s="56" t="s">
        <v>46</v>
      </c>
      <c r="P5" s="56" t="s">
        <v>47</v>
      </c>
      <c r="Q5" s="61" t="s">
        <v>48</v>
      </c>
      <c r="R5" s="219"/>
      <c r="S5" s="222"/>
      <c r="T5" s="63" t="s">
        <v>45</v>
      </c>
      <c r="U5" s="56" t="s">
        <v>46</v>
      </c>
      <c r="V5" s="56" t="s">
        <v>47</v>
      </c>
      <c r="W5" s="56" t="s">
        <v>48</v>
      </c>
      <c r="X5" s="56" t="s">
        <v>57</v>
      </c>
      <c r="Y5" s="56" t="s">
        <v>58</v>
      </c>
    </row>
    <row r="6" spans="1:25" s="54" customFormat="1" ht="15">
      <c r="A6" s="57">
        <v>2001</v>
      </c>
      <c r="B6" s="58">
        <v>35.15</v>
      </c>
      <c r="C6" s="58">
        <v>97.36</v>
      </c>
      <c r="D6" s="58">
        <v>48.38</v>
      </c>
      <c r="E6" s="66">
        <v>110.58</v>
      </c>
      <c r="F6" s="67">
        <f>B6*20</f>
        <v>703</v>
      </c>
      <c r="G6" s="58">
        <f>C6*20</f>
        <v>1947.2</v>
      </c>
      <c r="H6" s="58">
        <f>D6*12</f>
        <v>580.5600000000001</v>
      </c>
      <c r="I6" s="58">
        <f>E6*12</f>
        <v>1326.96</v>
      </c>
      <c r="J6" s="62">
        <v>73.94</v>
      </c>
      <c r="K6" s="68">
        <v>97.13</v>
      </c>
      <c r="L6" s="71"/>
      <c r="M6" s="75">
        <v>1</v>
      </c>
      <c r="N6" s="70">
        <f>F6*$M6</f>
        <v>703</v>
      </c>
      <c r="O6" s="70">
        <f aca="true" t="shared" si="0" ref="O6:S17">G6*$M6</f>
        <v>1947.2</v>
      </c>
      <c r="P6" s="70">
        <f t="shared" si="0"/>
        <v>580.5600000000001</v>
      </c>
      <c r="Q6" s="70">
        <f t="shared" si="0"/>
        <v>1326.96</v>
      </c>
      <c r="R6" s="70">
        <f t="shared" si="0"/>
        <v>73.94</v>
      </c>
      <c r="S6" s="76">
        <f t="shared" si="0"/>
        <v>97.13</v>
      </c>
      <c r="T6" s="70"/>
      <c r="U6" s="58"/>
      <c r="V6" s="58"/>
      <c r="W6" s="58"/>
      <c r="X6" s="58"/>
      <c r="Y6" s="58"/>
    </row>
    <row r="7" spans="1:25" s="54" customFormat="1" ht="15">
      <c r="A7" s="57">
        <v>2002</v>
      </c>
      <c r="B7" s="58">
        <v>36.8</v>
      </c>
      <c r="C7" s="58">
        <v>101.94</v>
      </c>
      <c r="D7" s="58">
        <v>50.65</v>
      </c>
      <c r="E7" s="66">
        <v>115.78</v>
      </c>
      <c r="F7" s="67">
        <f aca="true" t="shared" si="1" ref="F7:G17">B7*20</f>
        <v>736</v>
      </c>
      <c r="G7" s="58">
        <f t="shared" si="1"/>
        <v>2038.8</v>
      </c>
      <c r="H7" s="58">
        <f aca="true" t="shared" si="2" ref="H7:I17">D7*12</f>
        <v>607.8</v>
      </c>
      <c r="I7" s="58">
        <f t="shared" si="2"/>
        <v>1389.3600000000001</v>
      </c>
      <c r="J7" s="58">
        <v>77.42</v>
      </c>
      <c r="K7" s="69">
        <v>101.7</v>
      </c>
      <c r="L7" s="71">
        <f>'IPC Cat'!B8</f>
        <v>3.7</v>
      </c>
      <c r="M7" s="72">
        <f aca="true" t="shared" si="3" ref="M7:M18">M6/(1+L7/100)</f>
        <v>0.9643201542912248</v>
      </c>
      <c r="N7" s="70">
        <f aca="true" t="shared" si="4" ref="N7:N17">F7*$M7</f>
        <v>709.7396335583414</v>
      </c>
      <c r="O7" s="70">
        <f t="shared" si="0"/>
        <v>1966.055930568949</v>
      </c>
      <c r="P7" s="70">
        <f t="shared" si="0"/>
        <v>586.1137897782064</v>
      </c>
      <c r="Q7" s="70">
        <f t="shared" si="0"/>
        <v>1339.7878495660561</v>
      </c>
      <c r="R7" s="70">
        <f t="shared" si="0"/>
        <v>74.65766634522662</v>
      </c>
      <c r="S7" s="66">
        <f t="shared" si="0"/>
        <v>98.07135969141756</v>
      </c>
      <c r="T7" s="73">
        <f>(N7-N$6)/N$6</f>
        <v>0.00958696096492381</v>
      </c>
      <c r="U7" s="73">
        <f aca="true" t="shared" si="5" ref="U7:Y17">(O7-O$6)/O$6</f>
        <v>0.00968361265866316</v>
      </c>
      <c r="V7" s="73">
        <f t="shared" si="5"/>
        <v>0.009566263225517346</v>
      </c>
      <c r="W7" s="73">
        <f t="shared" si="5"/>
        <v>0.009667095892910187</v>
      </c>
      <c r="X7" s="73">
        <f t="shared" si="5"/>
        <v>0.009706063635740038</v>
      </c>
      <c r="Y7" s="73">
        <f t="shared" si="5"/>
        <v>0.009691750143287964</v>
      </c>
    </row>
    <row r="8" spans="1:25" s="54" customFormat="1" ht="15">
      <c r="A8" s="57">
        <v>2003</v>
      </c>
      <c r="B8" s="58">
        <v>38.53</v>
      </c>
      <c r="C8" s="58">
        <v>106.75</v>
      </c>
      <c r="D8" s="58">
        <v>53.03</v>
      </c>
      <c r="E8" s="66">
        <v>121.25</v>
      </c>
      <c r="F8" s="67">
        <f t="shared" si="1"/>
        <v>770.6</v>
      </c>
      <c r="G8" s="58">
        <f t="shared" si="1"/>
        <v>2135</v>
      </c>
      <c r="H8" s="58">
        <f t="shared" si="2"/>
        <v>636.36</v>
      </c>
      <c r="I8" s="58">
        <f t="shared" si="2"/>
        <v>1455</v>
      </c>
      <c r="J8" s="58">
        <v>81.06</v>
      </c>
      <c r="K8" s="69">
        <v>106.48</v>
      </c>
      <c r="L8" s="71">
        <f>'IPC Cat'!B9</f>
        <v>3.1</v>
      </c>
      <c r="M8" s="72">
        <f t="shared" si="3"/>
        <v>0.9353250769071045</v>
      </c>
      <c r="N8" s="70">
        <f t="shared" si="4"/>
        <v>720.7615042646148</v>
      </c>
      <c r="O8" s="70">
        <f t="shared" si="0"/>
        <v>1996.919039196668</v>
      </c>
      <c r="P8" s="70">
        <f t="shared" si="0"/>
        <v>595.203465940605</v>
      </c>
      <c r="Q8" s="70">
        <f t="shared" si="0"/>
        <v>1360.8979868998372</v>
      </c>
      <c r="R8" s="70">
        <f t="shared" si="0"/>
        <v>75.8174507340899</v>
      </c>
      <c r="S8" s="66">
        <f t="shared" si="0"/>
        <v>99.5934141890685</v>
      </c>
      <c r="T8" s="73">
        <f aca="true" t="shared" si="6" ref="T8:T17">(N8-N$6)/N$6</f>
        <v>0.02526529767370528</v>
      </c>
      <c r="U8" s="73">
        <f t="shared" si="5"/>
        <v>0.025533606818338158</v>
      </c>
      <c r="V8" s="73">
        <f t="shared" si="5"/>
        <v>0.025223001826865408</v>
      </c>
      <c r="W8" s="73">
        <f t="shared" si="5"/>
        <v>0.025575742222702372</v>
      </c>
      <c r="X8" s="73">
        <f t="shared" si="5"/>
        <v>0.025391543604137205</v>
      </c>
      <c r="Y8" s="73">
        <f t="shared" si="5"/>
        <v>0.025362032215263067</v>
      </c>
    </row>
    <row r="9" spans="1:25" s="54" customFormat="1" ht="15">
      <c r="A9" s="57">
        <v>2004</v>
      </c>
      <c r="B9" s="58">
        <v>40.11</v>
      </c>
      <c r="C9" s="58">
        <v>111.13</v>
      </c>
      <c r="D9" s="58">
        <v>55.1</v>
      </c>
      <c r="E9" s="66">
        <v>126.22</v>
      </c>
      <c r="F9" s="67">
        <f t="shared" si="1"/>
        <v>802.2</v>
      </c>
      <c r="G9" s="58">
        <f t="shared" si="1"/>
        <v>2222.6</v>
      </c>
      <c r="H9" s="58">
        <f t="shared" si="2"/>
        <v>661.2</v>
      </c>
      <c r="I9" s="58">
        <f t="shared" si="2"/>
        <v>1514.6399999999999</v>
      </c>
      <c r="J9" s="58">
        <v>84.38</v>
      </c>
      <c r="K9" s="69">
        <v>110.85</v>
      </c>
      <c r="L9" s="71">
        <f>'IPC Cat'!B10</f>
        <v>3.9</v>
      </c>
      <c r="M9" s="72">
        <f t="shared" si="3"/>
        <v>0.9002166283995232</v>
      </c>
      <c r="N9" s="70">
        <f t="shared" si="4"/>
        <v>722.1537793020975</v>
      </c>
      <c r="O9" s="70">
        <f t="shared" si="0"/>
        <v>2000.8214782807802</v>
      </c>
      <c r="P9" s="70">
        <f t="shared" si="0"/>
        <v>595.2232346977648</v>
      </c>
      <c r="Q9" s="70">
        <f t="shared" si="0"/>
        <v>1363.5041140390538</v>
      </c>
      <c r="R9" s="70">
        <f t="shared" si="0"/>
        <v>75.96027910435177</v>
      </c>
      <c r="S9" s="66">
        <f t="shared" si="0"/>
        <v>99.78901325808714</v>
      </c>
      <c r="T9" s="73">
        <f t="shared" si="6"/>
        <v>0.027245774256184237</v>
      </c>
      <c r="U9" s="73">
        <f t="shared" si="5"/>
        <v>0.027537735353728502</v>
      </c>
      <c r="V9" s="73">
        <f t="shared" si="5"/>
        <v>0.025257053013925824</v>
      </c>
      <c r="W9" s="73">
        <f t="shared" si="5"/>
        <v>0.027539725416782523</v>
      </c>
      <c r="X9" s="73">
        <f t="shared" si="5"/>
        <v>0.02732322294227444</v>
      </c>
      <c r="Y9" s="73">
        <f t="shared" si="5"/>
        <v>0.027375818573943608</v>
      </c>
    </row>
    <row r="10" spans="1:25" s="54" customFormat="1" ht="15">
      <c r="A10" s="57">
        <v>2005</v>
      </c>
      <c r="B10" s="58">
        <v>42.12</v>
      </c>
      <c r="C10" s="58">
        <v>116.64</v>
      </c>
      <c r="D10" s="58">
        <v>57.96</v>
      </c>
      <c r="E10" s="66">
        <v>132.48</v>
      </c>
      <c r="F10" s="67">
        <f t="shared" si="1"/>
        <v>842.4</v>
      </c>
      <c r="G10" s="58">
        <f t="shared" si="1"/>
        <v>2332.8</v>
      </c>
      <c r="H10" s="58">
        <f t="shared" si="2"/>
        <v>695.52</v>
      </c>
      <c r="I10" s="58">
        <f t="shared" si="2"/>
        <v>1589.7599999999998</v>
      </c>
      <c r="J10" s="58">
        <v>88.6</v>
      </c>
      <c r="K10" s="69">
        <v>116.39</v>
      </c>
      <c r="L10" s="71">
        <f>'IPC Cat'!B11</f>
        <v>3.6</v>
      </c>
      <c r="M10" s="72">
        <f t="shared" si="3"/>
        <v>0.8689349694976093</v>
      </c>
      <c r="N10" s="70">
        <f t="shared" si="4"/>
        <v>731.990818304786</v>
      </c>
      <c r="O10" s="70">
        <f t="shared" si="0"/>
        <v>2027.0514968440232</v>
      </c>
      <c r="P10" s="70">
        <f t="shared" si="0"/>
        <v>604.3616499849772</v>
      </c>
      <c r="Q10" s="70">
        <f t="shared" si="0"/>
        <v>1381.3980571085192</v>
      </c>
      <c r="R10" s="70">
        <f t="shared" si="0"/>
        <v>76.98763829748817</v>
      </c>
      <c r="S10" s="66">
        <f t="shared" si="0"/>
        <v>101.13534109982675</v>
      </c>
      <c r="T10" s="73">
        <f t="shared" si="6"/>
        <v>0.041238717361004255</v>
      </c>
      <c r="U10" s="73">
        <f t="shared" si="5"/>
        <v>0.0410083693734712</v>
      </c>
      <c r="V10" s="73">
        <f t="shared" si="5"/>
        <v>0.040997743532067636</v>
      </c>
      <c r="W10" s="73">
        <f t="shared" si="5"/>
        <v>0.041024640613522005</v>
      </c>
      <c r="X10" s="73">
        <f t="shared" si="5"/>
        <v>0.041217721091265584</v>
      </c>
      <c r="Y10" s="73">
        <f t="shared" si="5"/>
        <v>0.04123691032458304</v>
      </c>
    </row>
    <row r="11" spans="1:25" s="54" customFormat="1" ht="15">
      <c r="A11" s="57">
        <v>2006</v>
      </c>
      <c r="B11" s="58">
        <v>44.22</v>
      </c>
      <c r="C11" s="58">
        <v>122.51</v>
      </c>
      <c r="D11" s="58">
        <v>60.86</v>
      </c>
      <c r="E11" s="66">
        <v>139.15</v>
      </c>
      <c r="F11" s="67">
        <f t="shared" si="1"/>
        <v>884.4</v>
      </c>
      <c r="G11" s="58">
        <f t="shared" si="1"/>
        <v>2450.2000000000003</v>
      </c>
      <c r="H11" s="58">
        <f t="shared" si="2"/>
        <v>730.3199999999999</v>
      </c>
      <c r="I11" s="58">
        <f t="shared" si="2"/>
        <v>1669.8000000000002</v>
      </c>
      <c r="J11" s="58">
        <v>93.03</v>
      </c>
      <c r="K11" s="69">
        <v>122.21</v>
      </c>
      <c r="L11" s="71">
        <f>'IPC Cat'!B12</f>
        <v>4.1</v>
      </c>
      <c r="M11" s="72">
        <f t="shared" si="3"/>
        <v>0.8347117862609119</v>
      </c>
      <c r="N11" s="70">
        <f t="shared" si="4"/>
        <v>738.2191037691505</v>
      </c>
      <c r="O11" s="70">
        <f t="shared" si="0"/>
        <v>2045.2108186964865</v>
      </c>
      <c r="P11" s="70">
        <f t="shared" si="0"/>
        <v>609.6067117420691</v>
      </c>
      <c r="Q11" s="70">
        <f t="shared" si="0"/>
        <v>1393.801740698471</v>
      </c>
      <c r="R11" s="70">
        <f t="shared" si="0"/>
        <v>77.65323747585263</v>
      </c>
      <c r="S11" s="66">
        <f t="shared" si="0"/>
        <v>102.01012739894604</v>
      </c>
      <c r="T11" s="73">
        <f t="shared" si="6"/>
        <v>0.05009829839139471</v>
      </c>
      <c r="U11" s="73">
        <f t="shared" si="5"/>
        <v>0.05033423310213972</v>
      </c>
      <c r="V11" s="73">
        <f t="shared" si="5"/>
        <v>0.05003223050514861</v>
      </c>
      <c r="W11" s="73">
        <f t="shared" si="5"/>
        <v>0.050372084085783184</v>
      </c>
      <c r="X11" s="73">
        <f t="shared" si="5"/>
        <v>0.050219603406175775</v>
      </c>
      <c r="Y11" s="73">
        <f t="shared" si="5"/>
        <v>0.05024325542001487</v>
      </c>
    </row>
    <row r="12" spans="1:25" s="54" customFormat="1" ht="15">
      <c r="A12" s="57">
        <v>2007</v>
      </c>
      <c r="B12" s="58">
        <v>45.85</v>
      </c>
      <c r="C12" s="58">
        <v>127.04</v>
      </c>
      <c r="D12" s="58">
        <v>63.11</v>
      </c>
      <c r="E12" s="66">
        <v>145.19</v>
      </c>
      <c r="F12" s="67">
        <f t="shared" si="1"/>
        <v>917</v>
      </c>
      <c r="G12" s="58">
        <f t="shared" si="1"/>
        <v>2540.8</v>
      </c>
      <c r="H12" s="58">
        <f t="shared" si="2"/>
        <v>757.3199999999999</v>
      </c>
      <c r="I12" s="58">
        <f t="shared" si="2"/>
        <v>1742.28</v>
      </c>
      <c r="J12" s="58">
        <v>98.75</v>
      </c>
      <c r="K12" s="69">
        <v>126.73</v>
      </c>
      <c r="L12" s="71">
        <f>'IPC Cat'!B13</f>
        <v>2.6</v>
      </c>
      <c r="M12" s="72">
        <f t="shared" si="3"/>
        <v>0.8135592458683352</v>
      </c>
      <c r="N12" s="70">
        <f t="shared" si="4"/>
        <v>746.0338284612634</v>
      </c>
      <c r="O12" s="70">
        <f t="shared" si="0"/>
        <v>2067.091331902266</v>
      </c>
      <c r="P12" s="70">
        <f t="shared" si="0"/>
        <v>616.1246880810075</v>
      </c>
      <c r="Q12" s="70">
        <f t="shared" si="0"/>
        <v>1417.448002891483</v>
      </c>
      <c r="R12" s="70">
        <f t="shared" si="0"/>
        <v>80.3389755294981</v>
      </c>
      <c r="S12" s="66">
        <f t="shared" si="0"/>
        <v>103.10236322889412</v>
      </c>
      <c r="T12" s="73">
        <f t="shared" si="6"/>
        <v>0.06121454973152688</v>
      </c>
      <c r="U12" s="73">
        <f t="shared" si="5"/>
        <v>0.06157114415687452</v>
      </c>
      <c r="V12" s="73">
        <f t="shared" si="5"/>
        <v>0.061259280834035215</v>
      </c>
      <c r="W12" s="73">
        <f t="shared" si="5"/>
        <v>0.06819195973615097</v>
      </c>
      <c r="X12" s="73">
        <f t="shared" si="5"/>
        <v>0.08654281213819452</v>
      </c>
      <c r="Y12" s="73">
        <f t="shared" si="5"/>
        <v>0.061488347872893284</v>
      </c>
    </row>
    <row r="13" spans="1:25" s="54" customFormat="1" ht="15">
      <c r="A13" s="57">
        <v>2008</v>
      </c>
      <c r="B13" s="58">
        <v>48.25</v>
      </c>
      <c r="C13" s="58">
        <v>133.75</v>
      </c>
      <c r="D13" s="58">
        <v>66.4</v>
      </c>
      <c r="E13" s="66">
        <v>152.8</v>
      </c>
      <c r="F13" s="67">
        <f t="shared" si="1"/>
        <v>965</v>
      </c>
      <c r="G13" s="58">
        <f t="shared" si="1"/>
        <v>2675</v>
      </c>
      <c r="H13" s="58">
        <f t="shared" si="2"/>
        <v>796.8000000000001</v>
      </c>
      <c r="I13" s="58">
        <f t="shared" si="2"/>
        <v>1833.6000000000001</v>
      </c>
      <c r="J13" s="58">
        <v>104</v>
      </c>
      <c r="K13" s="69">
        <v>133.5</v>
      </c>
      <c r="L13" s="71">
        <f>'IPC Cat'!B14</f>
        <v>4.5</v>
      </c>
      <c r="M13" s="72">
        <f t="shared" si="3"/>
        <v>0.7785255941323782</v>
      </c>
      <c r="N13" s="70">
        <f t="shared" si="4"/>
        <v>751.277198337745</v>
      </c>
      <c r="O13" s="70">
        <f t="shared" si="0"/>
        <v>2082.5559643041115</v>
      </c>
      <c r="P13" s="70">
        <f t="shared" si="0"/>
        <v>620.329193404679</v>
      </c>
      <c r="Q13" s="70">
        <f t="shared" si="0"/>
        <v>1427.5045294011288</v>
      </c>
      <c r="R13" s="70">
        <f t="shared" si="0"/>
        <v>80.96666178976733</v>
      </c>
      <c r="S13" s="66">
        <f t="shared" si="0"/>
        <v>103.9331668166725</v>
      </c>
      <c r="T13" s="73">
        <f t="shared" si="6"/>
        <v>0.06867311285596721</v>
      </c>
      <c r="U13" s="73">
        <f t="shared" si="5"/>
        <v>0.06951312875108435</v>
      </c>
      <c r="V13" s="73">
        <f t="shared" si="5"/>
        <v>0.06850143551860093</v>
      </c>
      <c r="W13" s="73">
        <f t="shared" si="5"/>
        <v>0.07577058042527943</v>
      </c>
      <c r="X13" s="73">
        <f t="shared" si="5"/>
        <v>0.09503194197683705</v>
      </c>
      <c r="Y13" s="73">
        <f t="shared" si="5"/>
        <v>0.07004186983087102</v>
      </c>
    </row>
    <row r="14" spans="1:25" s="54" customFormat="1" ht="15">
      <c r="A14" s="57">
        <v>2009</v>
      </c>
      <c r="B14" s="58">
        <v>48.75</v>
      </c>
      <c r="C14" s="58">
        <v>135.15</v>
      </c>
      <c r="D14" s="58">
        <v>67.05</v>
      </c>
      <c r="E14" s="66">
        <v>154.35</v>
      </c>
      <c r="F14" s="67">
        <f t="shared" si="1"/>
        <v>975</v>
      </c>
      <c r="G14" s="58">
        <f t="shared" si="1"/>
        <v>2703</v>
      </c>
      <c r="H14" s="58">
        <f t="shared" si="2"/>
        <v>804.5999999999999</v>
      </c>
      <c r="I14" s="58">
        <f t="shared" si="2"/>
        <v>1852.1999999999998</v>
      </c>
      <c r="J14" s="58">
        <v>105.05</v>
      </c>
      <c r="K14" s="69">
        <v>134.85</v>
      </c>
      <c r="L14" s="173">
        <f>'IPC Cat'!B15</f>
        <v>-0.3</v>
      </c>
      <c r="M14" s="72">
        <f t="shared" si="3"/>
        <v>0.780868198728564</v>
      </c>
      <c r="N14" s="70">
        <f t="shared" si="4"/>
        <v>761.3464937603499</v>
      </c>
      <c r="O14" s="70">
        <f t="shared" si="0"/>
        <v>2110.6867411633084</v>
      </c>
      <c r="P14" s="70">
        <f t="shared" si="0"/>
        <v>628.2865526970024</v>
      </c>
      <c r="Q14" s="70">
        <f t="shared" si="0"/>
        <v>1446.324077685046</v>
      </c>
      <c r="R14" s="70">
        <f t="shared" si="0"/>
        <v>82.03020427643564</v>
      </c>
      <c r="S14" s="66">
        <f t="shared" si="0"/>
        <v>105.30007659854684</v>
      </c>
      <c r="T14" s="73">
        <f t="shared" si="6"/>
        <v>0.08299643493648629</v>
      </c>
      <c r="U14" s="73">
        <f t="shared" si="5"/>
        <v>0.08395991226546239</v>
      </c>
      <c r="V14" s="73">
        <f t="shared" si="5"/>
        <v>0.0822077867868995</v>
      </c>
      <c r="W14" s="73">
        <f t="shared" si="5"/>
        <v>0.089953033765182</v>
      </c>
      <c r="X14" s="73">
        <f t="shared" si="5"/>
        <v>0.10941580033047935</v>
      </c>
      <c r="Y14" s="73">
        <f t="shared" si="5"/>
        <v>0.08411486254037726</v>
      </c>
    </row>
    <row r="15" spans="1:25" s="54" customFormat="1" ht="15">
      <c r="A15" s="57">
        <v>2010</v>
      </c>
      <c r="B15" s="58">
        <v>49.97</v>
      </c>
      <c r="C15" s="58">
        <v>138.53</v>
      </c>
      <c r="D15" s="58">
        <v>68.73</v>
      </c>
      <c r="E15" s="66">
        <v>158.19</v>
      </c>
      <c r="F15" s="67">
        <f t="shared" si="1"/>
        <v>999.4</v>
      </c>
      <c r="G15" s="58">
        <f t="shared" si="1"/>
        <v>2770.6</v>
      </c>
      <c r="H15" s="58">
        <f t="shared" si="2"/>
        <v>824.76</v>
      </c>
      <c r="I15" s="58">
        <f t="shared" si="2"/>
        <v>1898.28</v>
      </c>
      <c r="J15" s="58">
        <v>107.68</v>
      </c>
      <c r="K15" s="69">
        <v>138.22</v>
      </c>
      <c r="L15" s="173">
        <f>'IPC Cat'!B16</f>
        <v>2</v>
      </c>
      <c r="M15" s="72">
        <f t="shared" si="3"/>
        <v>0.7655570575770234</v>
      </c>
      <c r="N15" s="70">
        <f t="shared" si="4"/>
        <v>765.0977233424771</v>
      </c>
      <c r="O15" s="70">
        <f t="shared" si="0"/>
        <v>2121.052383722901</v>
      </c>
      <c r="P15" s="70">
        <f t="shared" si="0"/>
        <v>631.4008388072258</v>
      </c>
      <c r="Q15" s="70">
        <f t="shared" si="0"/>
        <v>1453.241651257312</v>
      </c>
      <c r="R15" s="70">
        <f t="shared" si="0"/>
        <v>82.43518395989389</v>
      </c>
      <c r="S15" s="66">
        <f t="shared" si="0"/>
        <v>105.81529649829618</v>
      </c>
      <c r="T15" s="73">
        <f t="shared" si="6"/>
        <v>0.0883324656365251</v>
      </c>
      <c r="U15" s="73">
        <f t="shared" si="5"/>
        <v>0.08928327019458766</v>
      </c>
      <c r="V15" s="73">
        <f t="shared" si="5"/>
        <v>0.08757206629327845</v>
      </c>
      <c r="W15" s="73">
        <f t="shared" si="5"/>
        <v>0.09516613255660455</v>
      </c>
      <c r="X15" s="73">
        <f t="shared" si="5"/>
        <v>0.11489293967938725</v>
      </c>
      <c r="Y15" s="73">
        <f t="shared" si="5"/>
        <v>0.08941929886025103</v>
      </c>
    </row>
    <row r="16" spans="1:25" s="54" customFormat="1" ht="15">
      <c r="A16" s="57">
        <v>2011</v>
      </c>
      <c r="B16" s="58">
        <v>53.77</v>
      </c>
      <c r="C16" s="58">
        <v>149.06</v>
      </c>
      <c r="D16" s="58">
        <v>73.95</v>
      </c>
      <c r="E16" s="66">
        <v>170.21</v>
      </c>
      <c r="F16" s="67">
        <f t="shared" si="1"/>
        <v>1075.4</v>
      </c>
      <c r="G16" s="58">
        <f t="shared" si="1"/>
        <v>2981.2</v>
      </c>
      <c r="H16" s="58">
        <f t="shared" si="2"/>
        <v>887.4000000000001</v>
      </c>
      <c r="I16" s="58">
        <f t="shared" si="2"/>
        <v>2042.52</v>
      </c>
      <c r="J16" s="58">
        <v>116</v>
      </c>
      <c r="K16" s="69">
        <v>149</v>
      </c>
      <c r="L16" s="71">
        <f>'IPC Cat'!B17</f>
        <v>3.5</v>
      </c>
      <c r="M16" s="72">
        <f t="shared" si="3"/>
        <v>0.7396686546637908</v>
      </c>
      <c r="N16" s="70">
        <f t="shared" si="4"/>
        <v>795.4396712254407</v>
      </c>
      <c r="O16" s="70">
        <f t="shared" si="0"/>
        <v>2205.100193283693</v>
      </c>
      <c r="P16" s="70">
        <f t="shared" si="0"/>
        <v>656.3819641486481</v>
      </c>
      <c r="Q16" s="70">
        <f t="shared" si="0"/>
        <v>1510.788020523886</v>
      </c>
      <c r="R16" s="70">
        <f t="shared" si="0"/>
        <v>85.80156394099974</v>
      </c>
      <c r="S16" s="66">
        <f t="shared" si="0"/>
        <v>110.21062954490483</v>
      </c>
      <c r="T16" s="73">
        <f t="shared" si="6"/>
        <v>0.13149313118839367</v>
      </c>
      <c r="U16" s="73">
        <f t="shared" si="5"/>
        <v>0.13244668923772235</v>
      </c>
      <c r="V16" s="73">
        <f t="shared" si="5"/>
        <v>0.1306014264652198</v>
      </c>
      <c r="W16" s="73">
        <f t="shared" si="5"/>
        <v>0.13853320410855333</v>
      </c>
      <c r="X16" s="73">
        <f t="shared" si="5"/>
        <v>0.16042147607519264</v>
      </c>
      <c r="Y16" s="73">
        <f t="shared" si="5"/>
        <v>0.1346713635839065</v>
      </c>
    </row>
    <row r="17" spans="1:25" s="54" customFormat="1" ht="15">
      <c r="A17" s="57">
        <v>2012</v>
      </c>
      <c r="B17" s="58">
        <v>55.01</v>
      </c>
      <c r="C17" s="58">
        <v>152.49</v>
      </c>
      <c r="D17" s="58">
        <v>75.65</v>
      </c>
      <c r="E17" s="66">
        <v>174.12</v>
      </c>
      <c r="F17" s="67">
        <f t="shared" si="1"/>
        <v>1100.2</v>
      </c>
      <c r="G17" s="58">
        <f t="shared" si="1"/>
        <v>3049.8</v>
      </c>
      <c r="H17" s="58">
        <f t="shared" si="2"/>
        <v>907.8000000000001</v>
      </c>
      <c r="I17" s="58">
        <f t="shared" si="2"/>
        <v>2089.44</v>
      </c>
      <c r="J17" s="58">
        <v>118.67</v>
      </c>
      <c r="K17" s="69">
        <v>152.43</v>
      </c>
      <c r="L17" s="71">
        <f>'IPC Cat'!B18</f>
        <v>2.3</v>
      </c>
      <c r="M17" s="72">
        <f t="shared" si="3"/>
        <v>0.72303876311221</v>
      </c>
      <c r="N17" s="70">
        <f t="shared" si="4"/>
        <v>795.4872471760535</v>
      </c>
      <c r="O17" s="58">
        <f t="shared" si="0"/>
        <v>2205.1236197396183</v>
      </c>
      <c r="P17" s="58">
        <f t="shared" si="0"/>
        <v>656.3745891532643</v>
      </c>
      <c r="Q17" s="58">
        <f t="shared" si="0"/>
        <v>1510.746113197176</v>
      </c>
      <c r="R17" s="58">
        <f t="shared" si="0"/>
        <v>85.80301001852597</v>
      </c>
      <c r="S17" s="74">
        <f t="shared" si="0"/>
        <v>110.21279866119419</v>
      </c>
      <c r="T17" s="73">
        <f t="shared" si="6"/>
        <v>0.13156080679381726</v>
      </c>
      <c r="U17" s="59">
        <f t="shared" si="5"/>
        <v>0.132458720079919</v>
      </c>
      <c r="V17" s="59">
        <f t="shared" si="5"/>
        <v>0.13058872322113863</v>
      </c>
      <c r="W17" s="59">
        <f t="shared" si="5"/>
        <v>0.13850162265416896</v>
      </c>
      <c r="X17" s="59">
        <f t="shared" si="5"/>
        <v>0.16044103352077319</v>
      </c>
      <c r="Y17" s="59">
        <f t="shared" si="5"/>
        <v>0.13469369567789757</v>
      </c>
    </row>
    <row r="18" spans="1:25" s="54" customFormat="1" ht="15">
      <c r="A18" s="57">
        <v>2013</v>
      </c>
      <c r="B18" s="58">
        <v>56.22</v>
      </c>
      <c r="C18" s="58">
        <v>155.84</v>
      </c>
      <c r="D18" s="58">
        <v>77.31</v>
      </c>
      <c r="E18" s="66">
        <v>177.95</v>
      </c>
      <c r="F18" s="67">
        <f aca="true" t="shared" si="7" ref="F18:F19">B18*20</f>
        <v>1124.4</v>
      </c>
      <c r="G18" s="58">
        <f aca="true" t="shared" si="8" ref="G18:G19">C18*20</f>
        <v>3116.8</v>
      </c>
      <c r="H18" s="58">
        <f aca="true" t="shared" si="9" ref="H18:H19">D18*12</f>
        <v>927.72</v>
      </c>
      <c r="I18" s="58">
        <f aca="true" t="shared" si="10" ref="I18:I19">E18*12</f>
        <v>2135.3999999999996</v>
      </c>
      <c r="J18" s="58">
        <v>121.28</v>
      </c>
      <c r="K18" s="69">
        <v>155.78</v>
      </c>
      <c r="L18" s="71">
        <f>'IPC Cat'!B19</f>
        <v>2.2</v>
      </c>
      <c r="M18" s="72">
        <f t="shared" si="3"/>
        <v>0.7074743278984442</v>
      </c>
      <c r="N18" s="70">
        <f aca="true" t="shared" si="11" ref="N18">F18*$M18</f>
        <v>795.4841342890107</v>
      </c>
      <c r="O18" s="58">
        <f aca="true" t="shared" si="12" ref="O18">G18*$M18</f>
        <v>2205.055985193871</v>
      </c>
      <c r="P18" s="58">
        <f aca="true" t="shared" si="13" ref="P18">H18*$M18</f>
        <v>656.3380834779447</v>
      </c>
      <c r="Q18" s="58">
        <f aca="true" t="shared" si="14" ref="Q18">I18*$M18</f>
        <v>1510.7406797943374</v>
      </c>
      <c r="R18" s="58">
        <f aca="true" t="shared" si="15" ref="R18">J18*$M18</f>
        <v>85.80248648752331</v>
      </c>
      <c r="S18" s="74">
        <f aca="true" t="shared" si="16" ref="S18">K18*$M18</f>
        <v>110.21035080001964</v>
      </c>
      <c r="T18" s="73">
        <f aca="true" t="shared" si="17" ref="T18">(N18-N$6)/N$6</f>
        <v>0.13155637878948895</v>
      </c>
      <c r="U18" s="59">
        <f aca="true" t="shared" si="18" ref="U18">(O18-O$6)/O$6</f>
        <v>0.13242398582265355</v>
      </c>
      <c r="V18" s="59">
        <f aca="true" t="shared" si="19" ref="V18">(P18-P$6)/P$6</f>
        <v>0.13052584311345014</v>
      </c>
      <c r="W18" s="59">
        <f aca="true" t="shared" si="20" ref="W18">(Q18-Q$6)/Q$6</f>
        <v>0.1384975280297352</v>
      </c>
      <c r="X18" s="59">
        <f aca="true" t="shared" si="21" ref="X18">(R18-R$6)/R$6</f>
        <v>0.1604339530365609</v>
      </c>
      <c r="Y18" s="59">
        <f aca="true" t="shared" si="22" ref="Y18">(S18-S$6)/S$6</f>
        <v>0.1346684937714367</v>
      </c>
    </row>
    <row r="19" spans="1:25" ht="15">
      <c r="A19" s="57">
        <v>2014</v>
      </c>
      <c r="B19" s="58">
        <v>56.61</v>
      </c>
      <c r="C19" s="58">
        <v>156.93</v>
      </c>
      <c r="D19" s="58">
        <v>77.85</v>
      </c>
      <c r="E19" s="66">
        <v>179.2</v>
      </c>
      <c r="F19" s="67">
        <f t="shared" si="7"/>
        <v>1132.2</v>
      </c>
      <c r="G19" s="58">
        <f t="shared" si="8"/>
        <v>3138.6000000000004</v>
      </c>
      <c r="H19" s="58">
        <f t="shared" si="9"/>
        <v>934.1999999999999</v>
      </c>
      <c r="I19" s="58">
        <f t="shared" si="10"/>
        <v>2150.3999999999996</v>
      </c>
      <c r="J19" s="58">
        <v>122.13</v>
      </c>
      <c r="K19" s="69">
        <v>156.87</v>
      </c>
      <c r="L19" s="71">
        <f>'IPC Cat'!B20</f>
        <v>0.5</v>
      </c>
      <c r="M19" s="72">
        <f aca="true" t="shared" si="23" ref="M19">M18/(1+L19/100)</f>
        <v>0.7039545551228301</v>
      </c>
      <c r="N19" s="70">
        <f aca="true" t="shared" si="24" ref="N19">F19*$M19</f>
        <v>797.0173473100683</v>
      </c>
      <c r="O19" s="58">
        <f aca="true" t="shared" si="25" ref="O19">G19*$M19</f>
        <v>2209.4317667085147</v>
      </c>
      <c r="P19" s="58">
        <f aca="true" t="shared" si="26" ref="P19">H19*$M19</f>
        <v>657.6343453957478</v>
      </c>
      <c r="Q19" s="58">
        <f aca="true" t="shared" si="27" ref="Q19">I19*$M19</f>
        <v>1513.7838753361336</v>
      </c>
      <c r="R19" s="58">
        <f aca="true" t="shared" si="28" ref="R19">J19*$M19</f>
        <v>85.97396981715124</v>
      </c>
      <c r="S19" s="74">
        <f aca="true" t="shared" si="29" ref="S19">K19*$M19</f>
        <v>110.42935106211836</v>
      </c>
      <c r="T19" s="73">
        <f aca="true" t="shared" si="30" ref="T19">(N19-N$6)/N$6</f>
        <v>0.13373733614518965</v>
      </c>
      <c r="U19" s="59">
        <f aca="true" t="shared" si="31" ref="U19">(O19-O$6)/O$6</f>
        <v>0.13467120311653383</v>
      </c>
      <c r="V19" s="59">
        <f aca="true" t="shared" si="32" ref="V19">(P19-P$6)/P$6</f>
        <v>0.1327586216682991</v>
      </c>
      <c r="W19" s="59">
        <f aca="true" t="shared" si="33" ref="W19">(Q19-Q$6)/Q$6</f>
        <v>0.14079088694168143</v>
      </c>
      <c r="X19" s="59">
        <f aca="true" t="shared" si="34" ref="X19">(R19-R$6)/R$6</f>
        <v>0.16275317577970308</v>
      </c>
      <c r="Y19" s="59">
        <f aca="true" t="shared" si="35" ref="Y19">(S19-S$6)/S$6</f>
        <v>0.13692320665209887</v>
      </c>
    </row>
    <row r="20" spans="1:25" ht="15">
      <c r="A20" s="57">
        <v>2015</v>
      </c>
      <c r="B20" s="58"/>
      <c r="C20" s="58"/>
      <c r="D20" s="58"/>
      <c r="E20" s="66"/>
      <c r="F20" s="67"/>
      <c r="G20" s="58"/>
      <c r="H20" s="58"/>
      <c r="I20" s="58"/>
      <c r="J20" s="58"/>
      <c r="K20" s="69"/>
      <c r="L20" s="71"/>
      <c r="M20" s="72"/>
      <c r="N20" s="70"/>
      <c r="O20" s="58"/>
      <c r="P20" s="58"/>
      <c r="Q20" s="58"/>
      <c r="R20" s="58"/>
      <c r="S20" s="74"/>
      <c r="T20" s="73"/>
      <c r="U20" s="59"/>
      <c r="V20" s="59"/>
      <c r="W20" s="59"/>
      <c r="X20" s="59"/>
      <c r="Y20" s="59"/>
    </row>
  </sheetData>
  <mergeCells count="12">
    <mergeCell ref="A2:Y2"/>
    <mergeCell ref="F4:I4"/>
    <mergeCell ref="J4:J5"/>
    <mergeCell ref="K4:K5"/>
    <mergeCell ref="N4:Q4"/>
    <mergeCell ref="R4:R5"/>
    <mergeCell ref="S4:S5"/>
    <mergeCell ref="A3:K3"/>
    <mergeCell ref="L3:M5"/>
    <mergeCell ref="N3:Y3"/>
    <mergeCell ref="T4:Y4"/>
    <mergeCell ref="B4:E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A16" sqref="A16"/>
    </sheetView>
  </sheetViews>
  <sheetFormatPr defaultColWidth="8.7109375" defaultRowHeight="15"/>
  <cols>
    <col min="1" max="1" width="5.00390625" style="60" bestFit="1" customWidth="1"/>
    <col min="2" max="2" width="8.00390625" style="60" bestFit="1" customWidth="1"/>
    <col min="3" max="3" width="8.28125" style="60" bestFit="1" customWidth="1"/>
    <col min="4" max="4" width="4.421875" style="60" bestFit="1" customWidth="1"/>
    <col min="5" max="5" width="6.421875" style="60" bestFit="1" customWidth="1"/>
    <col min="6" max="6" width="8.00390625" style="60" bestFit="1" customWidth="1"/>
    <col min="7" max="7" width="12.00390625" style="60" bestFit="1" customWidth="1"/>
    <col min="8" max="8" width="11.28125" style="60" customWidth="1"/>
    <col min="9" max="9" width="10.28125" style="60" customWidth="1"/>
    <col min="10" max="16384" width="8.7109375" style="60" customWidth="1"/>
  </cols>
  <sheetData>
    <row r="1" spans="1:9" ht="15">
      <c r="A1" s="145" t="s">
        <v>82</v>
      </c>
      <c r="B1" s="146"/>
      <c r="C1" s="146"/>
      <c r="D1" s="146"/>
      <c r="E1" s="146"/>
      <c r="F1" s="146"/>
      <c r="G1" s="146"/>
      <c r="H1" s="146"/>
      <c r="I1" s="146"/>
    </row>
    <row r="2" spans="1:9" ht="15">
      <c r="A2" s="237" t="s">
        <v>100</v>
      </c>
      <c r="B2" s="238"/>
      <c r="C2" s="238"/>
      <c r="D2" s="238"/>
      <c r="E2" s="238"/>
      <c r="F2" s="238"/>
      <c r="G2" s="238"/>
      <c r="H2" s="238"/>
      <c r="I2" s="239"/>
    </row>
    <row r="3" spans="1:9" ht="15">
      <c r="A3" s="236"/>
      <c r="B3" s="248" t="s">
        <v>49</v>
      </c>
      <c r="C3" s="249"/>
      <c r="D3" s="240" t="s">
        <v>2</v>
      </c>
      <c r="E3" s="241"/>
      <c r="F3" s="242" t="s">
        <v>55</v>
      </c>
      <c r="G3" s="243"/>
      <c r="H3" s="243"/>
      <c r="I3" s="243"/>
    </row>
    <row r="4" spans="1:9" ht="15">
      <c r="A4" s="236"/>
      <c r="B4" s="219" t="s">
        <v>57</v>
      </c>
      <c r="C4" s="220" t="s">
        <v>63</v>
      </c>
      <c r="D4" s="240"/>
      <c r="E4" s="241"/>
      <c r="F4" s="244" t="s">
        <v>56</v>
      </c>
      <c r="G4" s="245"/>
      <c r="H4" s="246" t="s">
        <v>69</v>
      </c>
      <c r="I4" s="247"/>
    </row>
    <row r="5" spans="1:9" ht="30">
      <c r="A5" s="236"/>
      <c r="B5" s="219"/>
      <c r="C5" s="220"/>
      <c r="D5" s="240"/>
      <c r="E5" s="241"/>
      <c r="F5" s="83" t="s">
        <v>57</v>
      </c>
      <c r="G5" s="85" t="s">
        <v>64</v>
      </c>
      <c r="H5" s="86" t="s">
        <v>57</v>
      </c>
      <c r="I5" s="78" t="s">
        <v>63</v>
      </c>
    </row>
    <row r="6" spans="1:9" ht="15">
      <c r="A6" s="79">
        <v>2006</v>
      </c>
      <c r="B6" s="80">
        <v>93.03</v>
      </c>
      <c r="C6" s="82">
        <v>122.21</v>
      </c>
      <c r="D6" s="89"/>
      <c r="E6" s="90">
        <v>1</v>
      </c>
      <c r="F6" s="84">
        <f>B6*$E6</f>
        <v>93.03</v>
      </c>
      <c r="G6" s="82">
        <f>C6*$E6</f>
        <v>122.21</v>
      </c>
      <c r="H6" s="87"/>
      <c r="I6" s="80"/>
    </row>
    <row r="7" spans="1:9" ht="15">
      <c r="A7" s="79">
        <v>2007</v>
      </c>
      <c r="B7" s="80">
        <v>98.75</v>
      </c>
      <c r="C7" s="82">
        <v>126.73</v>
      </c>
      <c r="D7" s="89">
        <f>'IPC Cat'!B13</f>
        <v>2.6</v>
      </c>
      <c r="E7" s="91">
        <f aca="true" t="shared" si="0" ref="E7:E13">E6/(1+D7/100)</f>
        <v>0.9746588693957114</v>
      </c>
      <c r="F7" s="84">
        <f aca="true" t="shared" si="1" ref="F7:G12">B7*$E7</f>
        <v>96.2475633528265</v>
      </c>
      <c r="G7" s="82">
        <f t="shared" si="1"/>
        <v>123.51851851851852</v>
      </c>
      <c r="H7" s="88">
        <f>(F7-F$6)/F$6</f>
        <v>0.034586298536241025</v>
      </c>
      <c r="I7" s="81">
        <f>(G7-G$6)/G$6</f>
        <v>0.010707131319192582</v>
      </c>
    </row>
    <row r="8" spans="1:9" ht="15">
      <c r="A8" s="79">
        <v>2008</v>
      </c>
      <c r="B8" s="80">
        <v>104</v>
      </c>
      <c r="C8" s="82">
        <v>133.5</v>
      </c>
      <c r="D8" s="89">
        <f>'IPC Cat'!B14</f>
        <v>4.5</v>
      </c>
      <c r="E8" s="91">
        <f t="shared" si="0"/>
        <v>0.9326879132973316</v>
      </c>
      <c r="F8" s="84">
        <f t="shared" si="1"/>
        <v>96.99954298292249</v>
      </c>
      <c r="G8" s="82">
        <f t="shared" si="1"/>
        <v>124.51383642519377</v>
      </c>
      <c r="H8" s="88">
        <f aca="true" t="shared" si="2" ref="H8:I12">(F8-F$6)/F$6</f>
        <v>0.04266949352813598</v>
      </c>
      <c r="I8" s="81">
        <f t="shared" si="2"/>
        <v>0.018851455897175184</v>
      </c>
    </row>
    <row r="9" spans="1:9" ht="15">
      <c r="A9" s="79">
        <v>2009</v>
      </c>
      <c r="B9" s="80">
        <v>105.05</v>
      </c>
      <c r="C9" s="82">
        <v>134.85</v>
      </c>
      <c r="D9" s="89">
        <f>'IPC Cat'!B15</f>
        <v>-0.3</v>
      </c>
      <c r="E9" s="91">
        <f t="shared" si="0"/>
        <v>0.935494396486792</v>
      </c>
      <c r="F9" s="84">
        <f t="shared" si="1"/>
        <v>98.2736863509375</v>
      </c>
      <c r="G9" s="82">
        <f t="shared" si="1"/>
        <v>126.1514193662439</v>
      </c>
      <c r="H9" s="88">
        <f t="shared" si="2"/>
        <v>0.05636554177079968</v>
      </c>
      <c r="I9" s="81">
        <f t="shared" si="2"/>
        <v>0.032251201753079994</v>
      </c>
    </row>
    <row r="10" spans="1:9" ht="15">
      <c r="A10" s="79">
        <v>2010</v>
      </c>
      <c r="B10" s="80">
        <v>400</v>
      </c>
      <c r="C10" s="82"/>
      <c r="D10" s="174">
        <f>'IPC Cat'!B16</f>
        <v>2</v>
      </c>
      <c r="E10" s="91">
        <f t="shared" si="0"/>
        <v>0.9171513691046981</v>
      </c>
      <c r="F10" s="84">
        <f t="shared" si="1"/>
        <v>366.86054764187924</v>
      </c>
      <c r="G10" s="82"/>
      <c r="H10" s="88">
        <f t="shared" si="2"/>
        <v>2.943464985938721</v>
      </c>
      <c r="I10" s="81"/>
    </row>
    <row r="11" spans="1:9" ht="15">
      <c r="A11" s="79">
        <v>2011</v>
      </c>
      <c r="B11" s="80">
        <v>381</v>
      </c>
      <c r="C11" s="82">
        <v>149</v>
      </c>
      <c r="D11" s="89">
        <f>'IPC Cat'!B17</f>
        <v>3.5</v>
      </c>
      <c r="E11" s="91">
        <f t="shared" si="0"/>
        <v>0.8861365885069548</v>
      </c>
      <c r="F11" s="84">
        <f t="shared" si="1"/>
        <v>337.6180402211498</v>
      </c>
      <c r="G11" s="82">
        <f t="shared" si="1"/>
        <v>132.03435168753626</v>
      </c>
      <c r="H11" s="88">
        <f t="shared" si="2"/>
        <v>2.6291308203928816</v>
      </c>
      <c r="I11" s="81">
        <f t="shared" si="2"/>
        <v>0.08038909817147749</v>
      </c>
    </row>
    <row r="12" spans="1:9" ht="15">
      <c r="A12" s="79">
        <v>2012</v>
      </c>
      <c r="B12" s="80">
        <v>389.73</v>
      </c>
      <c r="C12" s="82">
        <v>152.43</v>
      </c>
      <c r="D12" s="89">
        <f>'IPC Cat'!B18</f>
        <v>2.3</v>
      </c>
      <c r="E12" s="91">
        <f t="shared" si="0"/>
        <v>0.8662136740048434</v>
      </c>
      <c r="F12" s="84">
        <f t="shared" si="1"/>
        <v>337.58945516990764</v>
      </c>
      <c r="G12" s="82">
        <f t="shared" si="1"/>
        <v>132.03695032855828</v>
      </c>
      <c r="H12" s="88">
        <f t="shared" si="2"/>
        <v>2.6288235533688877</v>
      </c>
      <c r="I12" s="81">
        <f t="shared" si="2"/>
        <v>0.08041036190621294</v>
      </c>
    </row>
    <row r="13" spans="1:9" ht="15">
      <c r="A13" s="79">
        <v>2013</v>
      </c>
      <c r="B13" s="80">
        <v>398.33</v>
      </c>
      <c r="C13" s="82">
        <v>155.78</v>
      </c>
      <c r="D13" s="89">
        <f>'IPC Cat'!B19</f>
        <v>2.2</v>
      </c>
      <c r="E13" s="91">
        <f t="shared" si="0"/>
        <v>0.8475671956994554</v>
      </c>
      <c r="F13" s="84">
        <f aca="true" t="shared" si="3" ref="F13:F14">B13*$E13</f>
        <v>337.61144106296405</v>
      </c>
      <c r="G13" s="82">
        <f aca="true" t="shared" si="4" ref="G13:G14">C13*$E13</f>
        <v>132.03401774606115</v>
      </c>
      <c r="H13" s="88">
        <f aca="true" t="shared" si="5" ref="H13:H14">(F13-F$6)/F$6</f>
        <v>2.629059884585231</v>
      </c>
      <c r="I13" s="81">
        <f aca="true" t="shared" si="6" ref="I13:I14">(G13-G$6)/G$6</f>
        <v>0.08038636564979265</v>
      </c>
    </row>
    <row r="14" spans="1:9" ht="15">
      <c r="A14" s="79">
        <v>2014</v>
      </c>
      <c r="B14" s="80">
        <v>401.12</v>
      </c>
      <c r="C14" s="82">
        <v>156.97</v>
      </c>
      <c r="D14" s="89">
        <f>'IPC Cat'!B20</f>
        <v>0.5</v>
      </c>
      <c r="E14" s="91">
        <f aca="true" t="shared" si="7" ref="E14">E13/(1+D14/100)</f>
        <v>0.8433504434820452</v>
      </c>
      <c r="F14" s="84">
        <f t="shared" si="3"/>
        <v>338.284729889518</v>
      </c>
      <c r="G14" s="82">
        <f t="shared" si="4"/>
        <v>132.38071911337664</v>
      </c>
      <c r="H14" s="88">
        <f t="shared" si="5"/>
        <v>2.636297214764248</v>
      </c>
      <c r="I14" s="81">
        <f t="shared" si="6"/>
        <v>0.08322329689368013</v>
      </c>
    </row>
    <row r="15" spans="1:9" ht="15">
      <c r="A15" s="79">
        <v>2015</v>
      </c>
      <c r="B15" s="80"/>
      <c r="C15" s="82"/>
      <c r="D15" s="89"/>
      <c r="E15" s="91"/>
      <c r="F15" s="84"/>
      <c r="G15" s="82"/>
      <c r="H15" s="88"/>
      <c r="I15" s="81"/>
    </row>
  </sheetData>
  <mergeCells count="9">
    <mergeCell ref="A3:A5"/>
    <mergeCell ref="A2:I2"/>
    <mergeCell ref="D3:E5"/>
    <mergeCell ref="F3:I3"/>
    <mergeCell ref="F4:G4"/>
    <mergeCell ref="H4:I4"/>
    <mergeCell ref="B3:C3"/>
    <mergeCell ref="B4:B5"/>
    <mergeCell ref="C4:C5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 topLeftCell="A1">
      <selection activeCell="A24" sqref="A24"/>
    </sheetView>
  </sheetViews>
  <sheetFormatPr defaultColWidth="9.140625" defaultRowHeight="15"/>
  <cols>
    <col min="1" max="1" width="5.00390625" style="0" bestFit="1" customWidth="1"/>
    <col min="11" max="11" width="1.7109375" style="0" customWidth="1"/>
    <col min="12" max="12" width="9.7109375" style="0" bestFit="1" customWidth="1"/>
  </cols>
  <sheetData>
    <row r="1" spans="1:12" ht="14.65" customHeight="1">
      <c r="A1" s="147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>
      <c r="A2" s="250" t="s">
        <v>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5">
      <c r="A3" s="251" t="s">
        <v>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5">
      <c r="A4" s="161"/>
      <c r="B4" s="254" t="s">
        <v>86</v>
      </c>
      <c r="C4" s="252"/>
      <c r="D4" s="252"/>
      <c r="E4" s="252" t="s">
        <v>119</v>
      </c>
      <c r="F4" s="252"/>
      <c r="G4" s="253"/>
      <c r="H4" s="252" t="s">
        <v>117</v>
      </c>
      <c r="I4" s="252"/>
      <c r="J4" s="253"/>
      <c r="K4" s="160"/>
      <c r="L4" s="255" t="s">
        <v>44</v>
      </c>
    </row>
    <row r="5" spans="1:12" ht="15">
      <c r="A5" s="10"/>
      <c r="B5" s="10" t="s">
        <v>41</v>
      </c>
      <c r="C5" s="10" t="s">
        <v>42</v>
      </c>
      <c r="D5" s="31" t="s">
        <v>43</v>
      </c>
      <c r="E5" s="168" t="str">
        <f>B5</f>
        <v>2a matr.</v>
      </c>
      <c r="F5" s="168" t="str">
        <f>C5</f>
        <v>3a matr.</v>
      </c>
      <c r="G5" s="168" t="str">
        <f>D5</f>
        <v>4a matr.</v>
      </c>
      <c r="H5" s="43" t="s">
        <v>41</v>
      </c>
      <c r="I5" s="10" t="s">
        <v>42</v>
      </c>
      <c r="J5" s="10" t="s">
        <v>43</v>
      </c>
      <c r="K5" s="162"/>
      <c r="L5" s="255"/>
    </row>
    <row r="6" spans="1:12" ht="15">
      <c r="A6" s="4">
        <f>'[1]1er-2on cicles'!A4</f>
        <v>1998</v>
      </c>
      <c r="B6" s="5">
        <v>1.1</v>
      </c>
      <c r="C6" s="5">
        <v>1.3</v>
      </c>
      <c r="D6" s="155">
        <v>1.5</v>
      </c>
      <c r="E6" s="169"/>
      <c r="F6" s="169"/>
      <c r="G6" s="169"/>
      <c r="H6" s="163"/>
      <c r="I6" s="5"/>
      <c r="J6" s="5"/>
      <c r="K6" s="15"/>
      <c r="L6" s="298">
        <v>1.5</v>
      </c>
    </row>
    <row r="7" spans="1:12" ht="15">
      <c r="A7" s="4">
        <f>'[1]1er-2on cicles'!A5</f>
        <v>1999</v>
      </c>
      <c r="B7" s="5">
        <v>1.1</v>
      </c>
      <c r="C7" s="5">
        <v>1.3</v>
      </c>
      <c r="D7" s="155">
        <v>1.5</v>
      </c>
      <c r="E7" s="169"/>
      <c r="F7" s="169"/>
      <c r="G7" s="169"/>
      <c r="H7" s="163"/>
      <c r="I7" s="5"/>
      <c r="J7" s="5"/>
      <c r="K7" s="15"/>
      <c r="L7" s="298">
        <v>1.5</v>
      </c>
    </row>
    <row r="8" spans="1:12" ht="15">
      <c r="A8" s="4">
        <f>'[1]1er-2on cicles'!A6</f>
        <v>2000</v>
      </c>
      <c r="B8" s="5">
        <v>1.2</v>
      </c>
      <c r="C8" s="5">
        <v>1.4</v>
      </c>
      <c r="D8" s="155">
        <v>1.5</v>
      </c>
      <c r="E8" s="169"/>
      <c r="F8" s="169"/>
      <c r="G8" s="169"/>
      <c r="H8" s="163"/>
      <c r="I8" s="5"/>
      <c r="J8" s="5"/>
      <c r="K8" s="15"/>
      <c r="L8" s="298">
        <v>1.4</v>
      </c>
    </row>
    <row r="9" spans="1:12" ht="15">
      <c r="A9" s="4">
        <f>'[1]1er-2on cicles'!A7</f>
        <v>2001</v>
      </c>
      <c r="B9" s="5">
        <v>1.3</v>
      </c>
      <c r="C9" s="5">
        <v>1.4</v>
      </c>
      <c r="D9" s="155">
        <v>1.5</v>
      </c>
      <c r="E9" s="169"/>
      <c r="F9" s="169"/>
      <c r="G9" s="169"/>
      <c r="H9" s="163"/>
      <c r="I9" s="5"/>
      <c r="J9" s="5"/>
      <c r="K9" s="15"/>
      <c r="L9" s="298">
        <v>1.4</v>
      </c>
    </row>
    <row r="10" spans="1:12" ht="15">
      <c r="A10" s="4">
        <f>'[1]1er-2on cicles'!A8</f>
        <v>2002</v>
      </c>
      <c r="B10" s="5">
        <v>1.3</v>
      </c>
      <c r="C10" s="5">
        <v>1.5</v>
      </c>
      <c r="D10" s="155"/>
      <c r="E10" s="169"/>
      <c r="F10" s="169"/>
      <c r="G10" s="169"/>
      <c r="H10" s="163"/>
      <c r="I10" s="5"/>
      <c r="J10" s="5"/>
      <c r="K10" s="15"/>
      <c r="L10" s="298">
        <v>1.4</v>
      </c>
    </row>
    <row r="11" spans="1:12" ht="15">
      <c r="A11" s="4">
        <f>'[1]1er-2on cicles'!A9</f>
        <v>2003</v>
      </c>
      <c r="B11" s="5">
        <v>1.3</v>
      </c>
      <c r="C11" s="5">
        <v>1.5</v>
      </c>
      <c r="D11" s="155"/>
      <c r="E11" s="169"/>
      <c r="F11" s="169"/>
      <c r="G11" s="169"/>
      <c r="H11" s="163"/>
      <c r="I11" s="5"/>
      <c r="J11" s="5"/>
      <c r="K11" s="15"/>
      <c r="L11" s="298">
        <v>1.4</v>
      </c>
    </row>
    <row r="12" spans="1:12" ht="15">
      <c r="A12" s="4">
        <f>'[1]1er-2on cicles'!A10</f>
        <v>2004</v>
      </c>
      <c r="B12" s="5">
        <v>1.3</v>
      </c>
      <c r="C12" s="5">
        <v>1.5</v>
      </c>
      <c r="D12" s="155"/>
      <c r="E12" s="169"/>
      <c r="F12" s="169"/>
      <c r="G12" s="169"/>
      <c r="H12" s="163"/>
      <c r="I12" s="5"/>
      <c r="J12" s="5"/>
      <c r="K12" s="15"/>
      <c r="L12" s="298">
        <v>1.4</v>
      </c>
    </row>
    <row r="13" spans="1:12" ht="15">
      <c r="A13" s="4">
        <f>'[1]1er-2on cicles'!A11</f>
        <v>2005</v>
      </c>
      <c r="B13" s="5">
        <v>1.3</v>
      </c>
      <c r="C13" s="5">
        <v>1.55</v>
      </c>
      <c r="D13" s="155"/>
      <c r="E13" s="169"/>
      <c r="F13" s="169"/>
      <c r="G13" s="169"/>
      <c r="H13" s="163"/>
      <c r="I13" s="5"/>
      <c r="J13" s="5"/>
      <c r="K13" s="15"/>
      <c r="L13" s="298">
        <v>1.4</v>
      </c>
    </row>
    <row r="14" spans="1:12" ht="15">
      <c r="A14" s="4">
        <f>'[1]1er-2on cicles'!A12</f>
        <v>2006</v>
      </c>
      <c r="B14" s="5">
        <v>1.35</v>
      </c>
      <c r="C14" s="5">
        <v>1.6</v>
      </c>
      <c r="D14" s="155"/>
      <c r="E14" s="169"/>
      <c r="F14" s="169"/>
      <c r="G14" s="169"/>
      <c r="H14" s="163"/>
      <c r="I14" s="5"/>
      <c r="J14" s="5"/>
      <c r="K14" s="15"/>
      <c r="L14" s="298">
        <v>1.4</v>
      </c>
    </row>
    <row r="15" spans="1:12" ht="15">
      <c r="A15" s="4">
        <f>'[1]1er-2on cicles'!A13</f>
        <v>2007</v>
      </c>
      <c r="B15" s="5">
        <v>1.4</v>
      </c>
      <c r="C15" s="5">
        <v>1.65</v>
      </c>
      <c r="D15" s="155"/>
      <c r="E15" s="169"/>
      <c r="F15" s="169"/>
      <c r="G15" s="169"/>
      <c r="H15" s="163"/>
      <c r="I15" s="5"/>
      <c r="J15" s="5"/>
      <c r="K15" s="15"/>
      <c r="L15" s="298">
        <v>1.4</v>
      </c>
    </row>
    <row r="16" spans="1:12" ht="15">
      <c r="A16" s="4">
        <f>'[1]1er-2on cicles'!A14</f>
        <v>2008</v>
      </c>
      <c r="B16" s="5">
        <v>1.4</v>
      </c>
      <c r="C16" s="5">
        <v>1.65</v>
      </c>
      <c r="D16" s="155"/>
      <c r="E16" s="169"/>
      <c r="F16" s="169"/>
      <c r="G16" s="169"/>
      <c r="H16" s="163"/>
      <c r="I16" s="5"/>
      <c r="J16" s="5"/>
      <c r="K16" s="15"/>
      <c r="L16" s="298">
        <v>1.4</v>
      </c>
    </row>
    <row r="17" spans="1:12" ht="15">
      <c r="A17" s="4">
        <f>'[1]1er-2on cicles'!A15</f>
        <v>2009</v>
      </c>
      <c r="B17" s="5">
        <v>1.4</v>
      </c>
      <c r="C17" s="5">
        <v>1.65</v>
      </c>
      <c r="D17" s="155"/>
      <c r="E17" s="169"/>
      <c r="F17" s="169"/>
      <c r="G17" s="169"/>
      <c r="H17" s="163"/>
      <c r="I17" s="5"/>
      <c r="J17" s="5"/>
      <c r="K17" s="15"/>
      <c r="L17" s="298">
        <v>1.4</v>
      </c>
    </row>
    <row r="18" spans="1:12" ht="15">
      <c r="A18" s="4">
        <f>'[1]1er-2on cicles'!A16</f>
        <v>2010</v>
      </c>
      <c r="B18" s="5">
        <v>1.5</v>
      </c>
      <c r="C18" s="5">
        <v>1.8</v>
      </c>
      <c r="D18" s="155"/>
      <c r="E18" s="169"/>
      <c r="F18" s="169"/>
      <c r="G18" s="169"/>
      <c r="H18" s="163"/>
      <c r="I18" s="5"/>
      <c r="J18" s="5"/>
      <c r="K18" s="15"/>
      <c r="L18" s="298">
        <v>1.4</v>
      </c>
    </row>
    <row r="19" spans="1:12" ht="15">
      <c r="A19" s="4">
        <v>2011</v>
      </c>
      <c r="B19" s="5">
        <v>1.5</v>
      </c>
      <c r="C19" s="5">
        <v>3</v>
      </c>
      <c r="D19" s="31"/>
      <c r="E19" s="168"/>
      <c r="F19" s="168"/>
      <c r="G19" s="168"/>
      <c r="H19" s="43"/>
      <c r="I19" s="10"/>
      <c r="J19" s="10"/>
      <c r="K19" s="6"/>
      <c r="L19" s="298">
        <v>1.4</v>
      </c>
    </row>
    <row r="20" spans="1:12" ht="15">
      <c r="A20" s="4">
        <v>2012</v>
      </c>
      <c r="B20" s="5">
        <v>1.2</v>
      </c>
      <c r="C20" s="5">
        <v>2.6</v>
      </c>
      <c r="D20" s="155">
        <v>3.6</v>
      </c>
      <c r="E20" s="169">
        <v>1.2</v>
      </c>
      <c r="F20" s="169">
        <v>2.6</v>
      </c>
      <c r="G20" s="168">
        <v>3.6</v>
      </c>
      <c r="H20" s="43">
        <v>1.625</v>
      </c>
      <c r="I20" s="164">
        <v>1.75</v>
      </c>
      <c r="J20" s="10">
        <v>1.875</v>
      </c>
      <c r="K20" s="6"/>
      <c r="L20" s="298">
        <v>1.4</v>
      </c>
    </row>
    <row r="21" spans="1:12" ht="15">
      <c r="A21" s="4">
        <v>2013</v>
      </c>
      <c r="B21" s="5">
        <f>1.2*1.022</f>
        <v>1.2264</v>
      </c>
      <c r="C21" s="5">
        <f>2.6*1.022</f>
        <v>2.6572</v>
      </c>
      <c r="D21" s="297">
        <f>3.6*1.022</f>
        <v>3.6792000000000002</v>
      </c>
      <c r="E21" s="169">
        <v>1.2</v>
      </c>
      <c r="F21" s="169">
        <v>2.6</v>
      </c>
      <c r="G21" s="168">
        <v>3.6</v>
      </c>
      <c r="H21" s="43">
        <v>1.625</v>
      </c>
      <c r="I21" s="164">
        <v>1.75</v>
      </c>
      <c r="J21" s="10">
        <v>1.875</v>
      </c>
      <c r="K21" s="6"/>
      <c r="L21" s="298">
        <v>1.4</v>
      </c>
    </row>
    <row r="22" spans="1:12" ht="15">
      <c r="A22" s="4">
        <v>2014</v>
      </c>
      <c r="B22" s="164">
        <f>B21*1.007</f>
        <v>1.2349847999999999</v>
      </c>
      <c r="C22" s="164">
        <f aca="true" t="shared" si="0" ref="C22:D22">C21*1.007</f>
        <v>2.6758003999999995</v>
      </c>
      <c r="D22" s="297">
        <f t="shared" si="0"/>
        <v>3.7049543999999996</v>
      </c>
      <c r="E22" s="169">
        <v>1.2</v>
      </c>
      <c r="F22" s="169">
        <v>2.6</v>
      </c>
      <c r="G22" s="168">
        <v>3.6</v>
      </c>
      <c r="H22" s="43">
        <v>1.625</v>
      </c>
      <c r="I22" s="164">
        <v>1.75</v>
      </c>
      <c r="J22" s="10">
        <v>1.875</v>
      </c>
      <c r="K22" s="6"/>
      <c r="L22" s="298">
        <v>1.4</v>
      </c>
    </row>
    <row r="23" spans="1:12" ht="15">
      <c r="A23" s="4">
        <v>2015</v>
      </c>
      <c r="B23" s="164"/>
      <c r="C23" s="164"/>
      <c r="D23" s="297"/>
      <c r="E23" s="169"/>
      <c r="F23" s="169"/>
      <c r="G23" s="168"/>
      <c r="H23" s="43"/>
      <c r="I23" s="164"/>
      <c r="J23" s="10"/>
      <c r="K23" s="6"/>
      <c r="L23" s="298"/>
    </row>
  </sheetData>
  <mergeCells count="6">
    <mergeCell ref="A2:L2"/>
    <mergeCell ref="A3:L3"/>
    <mergeCell ref="H4:J4"/>
    <mergeCell ref="B4:D4"/>
    <mergeCell ref="L4:L5"/>
    <mergeCell ref="E4:G4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</dc:creator>
  <cp:keywords/>
  <dc:description/>
  <cp:lastModifiedBy>vsa</cp:lastModifiedBy>
  <cp:lastPrinted>2012-05-26T21:51:01Z</cp:lastPrinted>
  <dcterms:created xsi:type="dcterms:W3CDTF">2011-12-02T14:19:39Z</dcterms:created>
  <dcterms:modified xsi:type="dcterms:W3CDTF">2015-05-09T16:11:47Z</dcterms:modified>
  <cp:category/>
  <cp:version/>
  <cp:contentType/>
  <cp:contentStatus/>
</cp:coreProperties>
</file>