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sa\Dropbox\OSU\Datos y cifras\Preus i taxes\Evolució preus Catalunya\"/>
    </mc:Choice>
  </mc:AlternateContent>
  <bookViews>
    <workbookView xWindow="0" yWindow="0" windowWidth="28800" windowHeight="12435" tabRatio="934"/>
  </bookViews>
  <sheets>
    <sheet name="INDEX" sheetId="32" r:id="rId1"/>
    <sheet name="IPC Cat" sheetId="27" r:id="rId2"/>
    <sheet name="1r-2n cicles" sheetId="1" r:id="rId3"/>
    <sheet name="Graus" sheetId="2" r:id="rId4"/>
    <sheet name="Màsters" sheetId="3" r:id="rId5"/>
    <sheet name="Màsters diferenciats" sheetId="4" r:id="rId6"/>
    <sheet name="Doctorat pre-EEES" sheetId="28" r:id="rId7"/>
    <sheet name="Doctorat EEES" sheetId="21" r:id="rId8"/>
    <sheet name="Matrícules successives" sheetId="5" r:id="rId9"/>
    <sheet name="ExtraUE" sheetId="7" r:id="rId10"/>
    <sheet name="Títols" sheetId="29" r:id="rId11"/>
    <sheet name="Gestió expedient" sheetId="30" r:id="rId12"/>
    <sheet name="Taxes pròpies" sheetId="31" r:id="rId13"/>
    <sheet name="UOC 1er i 2on cicles" sheetId="23" r:id="rId14"/>
    <sheet name="UOC graus" sheetId="24" r:id="rId15"/>
    <sheet name="UOC màsters" sheetId="64" r:id="rId16"/>
    <sheet name="Conjunt 1r-2n i grau" sheetId="11" r:id="rId17"/>
  </sheets>
  <definedNames>
    <definedName name="Index">INDEX!$A$1</definedName>
    <definedName name="Start_10">ExtraUE!$A$1</definedName>
    <definedName name="Start_11">Títols!$A$1</definedName>
    <definedName name="Start_12">'Gestió expedient'!$A$1</definedName>
    <definedName name="Start_13">'Taxes pròpies'!$A$1</definedName>
    <definedName name="Start_14">'UOC 1er i 2on cicles'!$A$1</definedName>
    <definedName name="Start_15">'UOC graus'!$A$1</definedName>
    <definedName name="Start_16">'Conjunt 1r-2n i grau'!$A$1</definedName>
    <definedName name="Start_17">#REF!</definedName>
    <definedName name="Start_19">#REF!</definedName>
    <definedName name="Start_2">'IPC Cat'!$A$1</definedName>
    <definedName name="Start_20">#REF!</definedName>
    <definedName name="Start_21">#REF!</definedName>
    <definedName name="Start_22">#REF!</definedName>
    <definedName name="Start_23">#REF!</definedName>
    <definedName name="Start_24">#REF!</definedName>
    <definedName name="Start_25">#REF!</definedName>
    <definedName name="Start_26">#REF!</definedName>
    <definedName name="Start_27">#REF!</definedName>
    <definedName name="Start_28">#REF!</definedName>
    <definedName name="Start_3">'1r-2n cicles'!$A$1</definedName>
    <definedName name="Start_31">#REF!</definedName>
    <definedName name="Start_33">#REF!</definedName>
    <definedName name="Start_36">#REF!</definedName>
    <definedName name="Start_37">#REF!</definedName>
    <definedName name="Start_39">#REF!</definedName>
    <definedName name="Start_4">Graus!$A$1</definedName>
    <definedName name="Start_41">#REF!</definedName>
    <definedName name="Start_43">#REF!</definedName>
    <definedName name="Start_45">#REF!</definedName>
    <definedName name="Start_47">#REF!</definedName>
    <definedName name="Start_48">#REF!</definedName>
    <definedName name="Start_49">#REF!</definedName>
    <definedName name="Start_5">Màsters!$A$1</definedName>
    <definedName name="Start_51">#REF!</definedName>
    <definedName name="Start_6">'Màsters diferenciats'!$A$1</definedName>
    <definedName name="Start_7">'Doctorat pre-EEES'!$A$1</definedName>
    <definedName name="Start_8">'Doctorat EEES'!$A$1</definedName>
    <definedName name="Start_9">'Matrícules successives'!$A$1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1" l="1"/>
  <c r="M22" i="11" s="1"/>
  <c r="D10" i="64"/>
  <c r="E10" i="64" s="1"/>
  <c r="F10" i="64" s="1"/>
  <c r="G10" i="64" s="1"/>
  <c r="F15" i="24"/>
  <c r="G15" i="24" s="1"/>
  <c r="E22" i="30"/>
  <c r="F22" i="30" s="1"/>
  <c r="E22" i="29"/>
  <c r="F22" i="29" s="1"/>
  <c r="F17" i="21"/>
  <c r="H17" i="21" s="1"/>
  <c r="G17" i="21"/>
  <c r="I17" i="21"/>
  <c r="D17" i="21"/>
  <c r="E17" i="21" s="1"/>
  <c r="AC17" i="3"/>
  <c r="AD17" i="3"/>
  <c r="AE17" i="3"/>
  <c r="AF17" i="3"/>
  <c r="V17" i="3"/>
  <c r="W17" i="3"/>
  <c r="X17" i="3"/>
  <c r="P17" i="3"/>
  <c r="Q17" i="3" s="1"/>
  <c r="S15" i="2"/>
  <c r="U15" i="2"/>
  <c r="W15" i="2"/>
  <c r="N15" i="2"/>
  <c r="P15" i="2"/>
  <c r="R15" i="2"/>
  <c r="L15" i="2"/>
  <c r="M15" i="2"/>
  <c r="G22" i="11"/>
  <c r="I22" i="11"/>
  <c r="K22" i="11"/>
  <c r="F22" i="11"/>
  <c r="D22" i="11"/>
  <c r="B22" i="11"/>
  <c r="C10" i="64"/>
  <c r="M17" i="3"/>
  <c r="N17" i="3"/>
  <c r="O17" i="3"/>
  <c r="D15" i="24"/>
  <c r="E15" i="24"/>
  <c r="G17" i="3"/>
  <c r="K15" i="2"/>
  <c r="I15" i="2"/>
  <c r="G15" i="2"/>
  <c r="R22" i="11" l="1"/>
  <c r="N22" i="11"/>
  <c r="P22" i="11"/>
  <c r="H15" i="24"/>
  <c r="J15" i="24" s="1"/>
  <c r="I15" i="24"/>
  <c r="K15" i="24" s="1"/>
  <c r="G22" i="30"/>
  <c r="I22" i="30" s="1"/>
  <c r="H22" i="30"/>
  <c r="J22" i="30" s="1"/>
  <c r="G22" i="29"/>
  <c r="J22" i="29" s="1"/>
  <c r="I22" i="29"/>
  <c r="L22" i="29" s="1"/>
  <c r="H22" i="29"/>
  <c r="K22" i="29" s="1"/>
  <c r="X16" i="11"/>
  <c r="X17" i="11"/>
  <c r="X18" i="11"/>
  <c r="X19" i="11"/>
  <c r="X20" i="11"/>
  <c r="X21" i="11"/>
  <c r="X15" i="11"/>
  <c r="X8" i="11"/>
  <c r="X9" i="11"/>
  <c r="X10" i="11"/>
  <c r="X11" i="11"/>
  <c r="X12" i="11"/>
  <c r="X13" i="11"/>
  <c r="X14" i="11"/>
  <c r="X7" i="11"/>
  <c r="W16" i="11"/>
  <c r="W17" i="11"/>
  <c r="W18" i="11"/>
  <c r="W19" i="11"/>
  <c r="W20" i="11"/>
  <c r="W21" i="11"/>
  <c r="W15" i="11"/>
  <c r="T9" i="31"/>
  <c r="T8" i="31"/>
  <c r="J16" i="31"/>
  <c r="J17" i="31"/>
  <c r="B20" i="11"/>
  <c r="G20" i="11" s="1"/>
  <c r="D20" i="11"/>
  <c r="I20" i="11" s="1"/>
  <c r="F20" i="11"/>
  <c r="K20" i="11" s="1"/>
  <c r="L20" i="11"/>
  <c r="B21" i="11"/>
  <c r="G21" i="11" s="1"/>
  <c r="D21" i="11"/>
  <c r="F21" i="11"/>
  <c r="K21" i="11" s="1"/>
  <c r="I21" i="11"/>
  <c r="L21" i="11"/>
  <c r="C8" i="64"/>
  <c r="D8" i="64"/>
  <c r="E8" i="64" s="1"/>
  <c r="E9" i="64" s="1"/>
  <c r="C9" i="64"/>
  <c r="D9" i="64"/>
  <c r="F13" i="24"/>
  <c r="G13" i="24"/>
  <c r="H13" i="24"/>
  <c r="J13" i="24" s="1"/>
  <c r="I13" i="24"/>
  <c r="K13" i="24" s="1"/>
  <c r="F14" i="24"/>
  <c r="G14" i="24"/>
  <c r="H14" i="24" s="1"/>
  <c r="J14" i="24" s="1"/>
  <c r="F20" i="23"/>
  <c r="G20" i="23" s="1"/>
  <c r="F21" i="23"/>
  <c r="E20" i="30"/>
  <c r="F20" i="30" s="1"/>
  <c r="E21" i="30"/>
  <c r="E20" i="29"/>
  <c r="F20" i="29" s="1"/>
  <c r="E21" i="29"/>
  <c r="F15" i="21"/>
  <c r="H15" i="21" s="1"/>
  <c r="G15" i="21"/>
  <c r="I15" i="21"/>
  <c r="F16" i="21"/>
  <c r="H16" i="21" s="1"/>
  <c r="G16" i="21"/>
  <c r="I16" i="21"/>
  <c r="D15" i="21"/>
  <c r="E15" i="21" s="1"/>
  <c r="E16" i="21" s="1"/>
  <c r="D16" i="21"/>
  <c r="L20" i="28"/>
  <c r="M20" i="28" s="1"/>
  <c r="AC15" i="3"/>
  <c r="AD15" i="3"/>
  <c r="AE15" i="3"/>
  <c r="AF15" i="3"/>
  <c r="AC16" i="3"/>
  <c r="AD16" i="3"/>
  <c r="AE16" i="3"/>
  <c r="AF16" i="3"/>
  <c r="V15" i="3"/>
  <c r="W15" i="3"/>
  <c r="X15" i="3"/>
  <c r="V16" i="3"/>
  <c r="W16" i="3"/>
  <c r="X16" i="3"/>
  <c r="M15" i="3"/>
  <c r="N15" i="3"/>
  <c r="O15" i="3"/>
  <c r="M16" i="3"/>
  <c r="N16" i="3"/>
  <c r="O16" i="3"/>
  <c r="P15" i="3"/>
  <c r="Q15" i="3" s="1"/>
  <c r="Q16" i="3" s="1"/>
  <c r="P16" i="3"/>
  <c r="S13" i="2"/>
  <c r="U13" i="2"/>
  <c r="W13" i="2"/>
  <c r="S14" i="2"/>
  <c r="U14" i="2"/>
  <c r="W14" i="2"/>
  <c r="R13" i="2"/>
  <c r="R14" i="2"/>
  <c r="P13" i="2"/>
  <c r="P14" i="2"/>
  <c r="N13" i="2"/>
  <c r="N14" i="2"/>
  <c r="L13" i="2"/>
  <c r="M13" i="2" s="1"/>
  <c r="M14" i="2" s="1"/>
  <c r="L14" i="2"/>
  <c r="L23" i="1"/>
  <c r="M23" i="1"/>
  <c r="N23" i="1"/>
  <c r="R23" i="1" s="1"/>
  <c r="O23" i="1"/>
  <c r="P23" i="1"/>
  <c r="Q23" i="1"/>
  <c r="S23" i="1"/>
  <c r="L24" i="1"/>
  <c r="M24" i="1"/>
  <c r="N24" i="1"/>
  <c r="O24" i="1"/>
  <c r="P24" i="1"/>
  <c r="Q24" i="1"/>
  <c r="R24" i="1"/>
  <c r="S24" i="1"/>
  <c r="J23" i="1"/>
  <c r="K23" i="1" s="1"/>
  <c r="K24" i="1" s="1"/>
  <c r="J24" i="1"/>
  <c r="D21" i="23"/>
  <c r="E21" i="23"/>
  <c r="G16" i="3"/>
  <c r="I24" i="1"/>
  <c r="H24" i="1"/>
  <c r="G24" i="1"/>
  <c r="F24" i="1"/>
  <c r="K14" i="2"/>
  <c r="I14" i="2"/>
  <c r="G14" i="2"/>
  <c r="E20" i="23"/>
  <c r="D20" i="23"/>
  <c r="G15" i="3"/>
  <c r="I23" i="1"/>
  <c r="H23" i="1"/>
  <c r="G23" i="1"/>
  <c r="F23" i="1"/>
  <c r="K13" i="2"/>
  <c r="I13" i="2"/>
  <c r="G13" i="2"/>
  <c r="V22" i="11" l="1"/>
  <c r="W22" i="11"/>
  <c r="U22" i="11"/>
  <c r="S22" i="11"/>
  <c r="T22" i="11"/>
  <c r="X22" i="11"/>
  <c r="Y22" i="11"/>
  <c r="F9" i="64"/>
  <c r="G9" i="64" s="1"/>
  <c r="F8" i="64"/>
  <c r="G8" i="64" s="1"/>
  <c r="I14" i="24"/>
  <c r="K14" i="24" s="1"/>
  <c r="H20" i="23"/>
  <c r="J20" i="23" s="1"/>
  <c r="I20" i="23"/>
  <c r="K20" i="23" s="1"/>
  <c r="G21" i="23"/>
  <c r="H20" i="30"/>
  <c r="J20" i="30" s="1"/>
  <c r="F21" i="30"/>
  <c r="G20" i="30"/>
  <c r="I20" i="30" s="1"/>
  <c r="F21" i="29"/>
  <c r="G20" i="29"/>
  <c r="J20" i="29" s="1"/>
  <c r="H20" i="29"/>
  <c r="K20" i="29" s="1"/>
  <c r="I20" i="29"/>
  <c r="L20" i="29" s="1"/>
  <c r="S20" i="28"/>
  <c r="Y20" i="28" s="1"/>
  <c r="R20" i="28"/>
  <c r="X20" i="28" s="1"/>
  <c r="D14" i="24"/>
  <c r="E14" i="24"/>
  <c r="E13" i="24"/>
  <c r="D13" i="24"/>
  <c r="I21" i="23" l="1"/>
  <c r="K21" i="23" s="1"/>
  <c r="H21" i="23"/>
  <c r="J21" i="23" s="1"/>
  <c r="G21" i="30"/>
  <c r="I21" i="30" s="1"/>
  <c r="H21" i="30"/>
  <c r="J21" i="30" s="1"/>
  <c r="G21" i="29"/>
  <c r="J21" i="29" s="1"/>
  <c r="H21" i="29"/>
  <c r="K21" i="29" s="1"/>
  <c r="I21" i="29"/>
  <c r="L21" i="29" s="1"/>
  <c r="J15" i="31"/>
  <c r="F19" i="11"/>
  <c r="K19" i="11" s="1"/>
  <c r="D19" i="11"/>
  <c r="I19" i="11" s="1"/>
  <c r="B19" i="11"/>
  <c r="G19" i="11" s="1"/>
  <c r="L19" i="11"/>
  <c r="E19" i="30"/>
  <c r="F19" i="30"/>
  <c r="G19" i="30"/>
  <c r="H19" i="30"/>
  <c r="I19" i="30"/>
  <c r="J19" i="30"/>
  <c r="E19" i="29"/>
  <c r="F19" i="29"/>
  <c r="G19" i="29"/>
  <c r="H19" i="29"/>
  <c r="I19" i="29"/>
  <c r="J19" i="29"/>
  <c r="K19" i="29"/>
  <c r="L19" i="29"/>
  <c r="E19" i="23"/>
  <c r="D19" i="23"/>
  <c r="H19" i="23" s="1"/>
  <c r="J19" i="23" s="1"/>
  <c r="F19" i="23"/>
  <c r="G19" i="23"/>
  <c r="I19" i="23"/>
  <c r="K19" i="23"/>
  <c r="F7" i="64"/>
  <c r="G7" i="64"/>
  <c r="C7" i="64"/>
  <c r="E7" i="64"/>
  <c r="D7" i="64"/>
  <c r="F12" i="24"/>
  <c r="E12" i="24"/>
  <c r="D12" i="24"/>
  <c r="I19" i="28"/>
  <c r="H19" i="28"/>
  <c r="G19" i="28"/>
  <c r="L19" i="28"/>
  <c r="F19" i="28"/>
  <c r="H14" i="21"/>
  <c r="F14" i="21"/>
  <c r="G14" i="21"/>
  <c r="I14" i="21"/>
  <c r="D14" i="21"/>
  <c r="E14" i="21"/>
  <c r="G14" i="3"/>
  <c r="AC14" i="3"/>
  <c r="AD14" i="3"/>
  <c r="O14" i="3"/>
  <c r="X14" i="3"/>
  <c r="AE14" i="3"/>
  <c r="AF14" i="3"/>
  <c r="V14" i="3"/>
  <c r="N14" i="3"/>
  <c r="W14" i="3"/>
  <c r="M14" i="3"/>
  <c r="Q14" i="3"/>
  <c r="P14" i="3"/>
  <c r="I22" i="1"/>
  <c r="O22" i="1"/>
  <c r="S22" i="1"/>
  <c r="H22" i="1"/>
  <c r="N22" i="1"/>
  <c r="R22" i="1"/>
  <c r="G22" i="1"/>
  <c r="M22" i="1"/>
  <c r="Q22" i="1"/>
  <c r="F22" i="1"/>
  <c r="L22" i="1"/>
  <c r="P22" i="1"/>
  <c r="K12" i="2"/>
  <c r="I12" i="2"/>
  <c r="G12" i="2"/>
  <c r="L12" i="2"/>
  <c r="K22" i="1"/>
  <c r="J22" i="1"/>
  <c r="F7" i="24"/>
  <c r="G7" i="24" s="1"/>
  <c r="F8" i="24"/>
  <c r="F9" i="24"/>
  <c r="F10" i="24"/>
  <c r="F11" i="24"/>
  <c r="E11" i="24"/>
  <c r="E10" i="24"/>
  <c r="D11" i="24"/>
  <c r="D10" i="24"/>
  <c r="L7" i="2"/>
  <c r="M7" i="2"/>
  <c r="M8" i="2" s="1"/>
  <c r="L8" i="2"/>
  <c r="L9" i="2"/>
  <c r="L10" i="2"/>
  <c r="L11" i="2"/>
  <c r="D15" i="11"/>
  <c r="I15" i="11" s="1"/>
  <c r="D14" i="11"/>
  <c r="I14" i="11"/>
  <c r="D13" i="11"/>
  <c r="I13" i="11" s="1"/>
  <c r="L7" i="11"/>
  <c r="M7" i="11" s="1"/>
  <c r="M8" i="11" s="1"/>
  <c r="L8" i="11"/>
  <c r="L9" i="11"/>
  <c r="L10" i="11"/>
  <c r="L11" i="11"/>
  <c r="L12" i="11"/>
  <c r="E12" i="11"/>
  <c r="J12" i="11" s="1"/>
  <c r="E11" i="11"/>
  <c r="J11" i="11"/>
  <c r="E10" i="11"/>
  <c r="J10" i="11" s="1"/>
  <c r="E9" i="11"/>
  <c r="J9" i="11" s="1"/>
  <c r="E8" i="11"/>
  <c r="J8" i="11" s="1"/>
  <c r="Q8" i="11" s="1"/>
  <c r="E7" i="11"/>
  <c r="J7" i="11"/>
  <c r="Q7" i="11" s="1"/>
  <c r="J8" i="31"/>
  <c r="K8" i="31" s="1"/>
  <c r="J9" i="31"/>
  <c r="J10" i="31"/>
  <c r="J11" i="31"/>
  <c r="J12" i="31"/>
  <c r="J13" i="31"/>
  <c r="J14" i="31"/>
  <c r="B18" i="11"/>
  <c r="G18" i="11" s="1"/>
  <c r="F18" i="11"/>
  <c r="K18" i="11" s="1"/>
  <c r="L13" i="11"/>
  <c r="L14" i="11"/>
  <c r="L15" i="11"/>
  <c r="L16" i="11"/>
  <c r="L17" i="11"/>
  <c r="L18" i="11"/>
  <c r="E7" i="30"/>
  <c r="F7" i="30"/>
  <c r="E8" i="30"/>
  <c r="F8" i="30"/>
  <c r="E9" i="30"/>
  <c r="F9" i="30"/>
  <c r="E10" i="30"/>
  <c r="F10" i="30"/>
  <c r="E11" i="30"/>
  <c r="F11" i="30"/>
  <c r="E12" i="30"/>
  <c r="F12" i="30"/>
  <c r="E13" i="30"/>
  <c r="F13" i="30"/>
  <c r="E14" i="30"/>
  <c r="F14" i="30"/>
  <c r="E15" i="30"/>
  <c r="F15" i="30"/>
  <c r="E16" i="30"/>
  <c r="F16" i="30"/>
  <c r="E17" i="30"/>
  <c r="F17" i="30"/>
  <c r="E18" i="30"/>
  <c r="F18" i="30"/>
  <c r="H18" i="30"/>
  <c r="G18" i="30"/>
  <c r="K11" i="2"/>
  <c r="D7" i="21"/>
  <c r="E7" i="21"/>
  <c r="D8" i="21"/>
  <c r="E8" i="21"/>
  <c r="D9" i="21"/>
  <c r="E9" i="21"/>
  <c r="D10" i="21"/>
  <c r="E10" i="21"/>
  <c r="D11" i="21"/>
  <c r="E11" i="21"/>
  <c r="D12" i="21"/>
  <c r="E12" i="21"/>
  <c r="D13" i="21"/>
  <c r="E13" i="21"/>
  <c r="F13" i="21"/>
  <c r="G13" i="21"/>
  <c r="M13" i="3"/>
  <c r="O13" i="3"/>
  <c r="F18" i="28"/>
  <c r="H18" i="28"/>
  <c r="G18" i="28"/>
  <c r="I18" i="28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X13" i="3"/>
  <c r="V13" i="3"/>
  <c r="G5" i="5"/>
  <c r="F5" i="5"/>
  <c r="E5" i="5"/>
  <c r="H6" i="30"/>
  <c r="J18" i="30"/>
  <c r="G6" i="30"/>
  <c r="I18" i="30"/>
  <c r="E18" i="29"/>
  <c r="E7" i="29"/>
  <c r="F7" i="29"/>
  <c r="E8" i="29"/>
  <c r="F8" i="29"/>
  <c r="E9" i="29"/>
  <c r="F9" i="29"/>
  <c r="E10" i="29"/>
  <c r="F10" i="29"/>
  <c r="E11" i="29"/>
  <c r="F11" i="29"/>
  <c r="E12" i="29"/>
  <c r="F12" i="29"/>
  <c r="E13" i="29"/>
  <c r="F13" i="29"/>
  <c r="E14" i="29"/>
  <c r="F14" i="29"/>
  <c r="E15" i="29"/>
  <c r="F15" i="29"/>
  <c r="E16" i="29"/>
  <c r="F16" i="29"/>
  <c r="E17" i="29"/>
  <c r="F17" i="29"/>
  <c r="F18" i="29"/>
  <c r="I18" i="29"/>
  <c r="I6" i="29"/>
  <c r="L18" i="29"/>
  <c r="H18" i="29"/>
  <c r="H6" i="29"/>
  <c r="K18" i="29"/>
  <c r="G18" i="29"/>
  <c r="G6" i="29"/>
  <c r="J18" i="29"/>
  <c r="F18" i="23"/>
  <c r="E18" i="23"/>
  <c r="F7" i="23"/>
  <c r="G7" i="23"/>
  <c r="F8" i="23"/>
  <c r="G8" i="23"/>
  <c r="F9" i="23"/>
  <c r="G9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F17" i="23"/>
  <c r="G17" i="23"/>
  <c r="G18" i="23"/>
  <c r="I18" i="23"/>
  <c r="E6" i="23"/>
  <c r="I6" i="23"/>
  <c r="K18" i="23"/>
  <c r="D18" i="23"/>
  <c r="H18" i="23"/>
  <c r="D6" i="23"/>
  <c r="H6" i="23"/>
  <c r="J18" i="23"/>
  <c r="D6" i="64"/>
  <c r="E6" i="64"/>
  <c r="C6" i="64"/>
  <c r="F6" i="64"/>
  <c r="C5" i="64"/>
  <c r="F5" i="64"/>
  <c r="G6" i="64"/>
  <c r="E7" i="24"/>
  <c r="D6" i="24"/>
  <c r="H6" i="24" s="1"/>
  <c r="L18" i="28"/>
  <c r="L7" i="28"/>
  <c r="M7" i="28"/>
  <c r="M8" i="28" s="1"/>
  <c r="L8" i="28"/>
  <c r="L9" i="28"/>
  <c r="L10" i="28"/>
  <c r="L11" i="28"/>
  <c r="L12" i="28"/>
  <c r="L13" i="28"/>
  <c r="L14" i="28"/>
  <c r="L15" i="28"/>
  <c r="L16" i="28"/>
  <c r="L17" i="28"/>
  <c r="S6" i="28"/>
  <c r="R6" i="28"/>
  <c r="I6" i="28"/>
  <c r="Q6" i="28" s="1"/>
  <c r="H6" i="28"/>
  <c r="P6" i="28" s="1"/>
  <c r="G6" i="28"/>
  <c r="O6" i="28" s="1"/>
  <c r="F6" i="28"/>
  <c r="N6" i="28" s="1"/>
  <c r="F6" i="21"/>
  <c r="H13" i="21"/>
  <c r="G6" i="21"/>
  <c r="I13" i="21"/>
  <c r="L6" i="3"/>
  <c r="U6" i="3"/>
  <c r="AF13" i="3"/>
  <c r="O12" i="3"/>
  <c r="X12" i="3"/>
  <c r="AF12" i="3"/>
  <c r="I6" i="3"/>
  <c r="R6" i="3"/>
  <c r="AE13" i="3"/>
  <c r="AE12" i="3"/>
  <c r="AD13" i="3"/>
  <c r="M12" i="3"/>
  <c r="V12" i="3"/>
  <c r="AD12" i="3"/>
  <c r="AC13" i="3"/>
  <c r="AC12" i="3"/>
  <c r="G13" i="3"/>
  <c r="N13" i="3"/>
  <c r="W13" i="3"/>
  <c r="G11" i="2"/>
  <c r="F21" i="1"/>
  <c r="I21" i="1"/>
  <c r="J21" i="1"/>
  <c r="G21" i="1"/>
  <c r="H21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K21" i="1"/>
  <c r="L21" i="1"/>
  <c r="M21" i="1"/>
  <c r="N21" i="1"/>
  <c r="O21" i="1"/>
  <c r="B6" i="1"/>
  <c r="F6" i="1"/>
  <c r="L6" i="1"/>
  <c r="P21" i="1"/>
  <c r="C6" i="1"/>
  <c r="G6" i="1"/>
  <c r="M6" i="1"/>
  <c r="Q21" i="1"/>
  <c r="D6" i="1"/>
  <c r="H6" i="1"/>
  <c r="N6" i="1"/>
  <c r="R21" i="1"/>
  <c r="E6" i="1"/>
  <c r="I6" i="1"/>
  <c r="O6" i="1"/>
  <c r="S21" i="1"/>
  <c r="D18" i="11"/>
  <c r="I18" i="11" s="1"/>
  <c r="K6" i="2"/>
  <c r="R6" i="2" s="1"/>
  <c r="I11" i="2"/>
  <c r="I6" i="2"/>
  <c r="P6" i="2"/>
  <c r="G6" i="2"/>
  <c r="N6" i="2"/>
  <c r="H17" i="30"/>
  <c r="G17" i="30"/>
  <c r="B17" i="11"/>
  <c r="G17" i="11" s="1"/>
  <c r="I10" i="2"/>
  <c r="F12" i="21"/>
  <c r="G12" i="21"/>
  <c r="F17" i="28"/>
  <c r="H17" i="28"/>
  <c r="G17" i="28"/>
  <c r="I17" i="28"/>
  <c r="F17" i="11"/>
  <c r="K17" i="11" s="1"/>
  <c r="G10" i="2"/>
  <c r="K10" i="2"/>
  <c r="F20" i="1"/>
  <c r="I20" i="1"/>
  <c r="D17" i="11"/>
  <c r="I17" i="11" s="1"/>
  <c r="J17" i="30"/>
  <c r="I17" i="30"/>
  <c r="I17" i="29"/>
  <c r="L17" i="29"/>
  <c r="H17" i="29"/>
  <c r="K17" i="29"/>
  <c r="G17" i="29"/>
  <c r="J17" i="29"/>
  <c r="E17" i="23"/>
  <c r="I17" i="23"/>
  <c r="K17" i="23"/>
  <c r="D17" i="23"/>
  <c r="H17" i="23"/>
  <c r="J17" i="23"/>
  <c r="I12" i="21"/>
  <c r="H12" i="21"/>
  <c r="L10" i="4"/>
  <c r="L9" i="4"/>
  <c r="L11" i="3"/>
  <c r="U11" i="3"/>
  <c r="J11" i="3"/>
  <c r="S11" i="3"/>
  <c r="G12" i="3"/>
  <c r="N12" i="3"/>
  <c r="W12" i="3"/>
  <c r="O20" i="1"/>
  <c r="S20" i="1"/>
  <c r="H20" i="1"/>
  <c r="N20" i="1"/>
  <c r="R20" i="1"/>
  <c r="G20" i="1"/>
  <c r="M20" i="1"/>
  <c r="Q20" i="1"/>
  <c r="L20" i="1"/>
  <c r="P20" i="1"/>
  <c r="G7" i="30"/>
  <c r="G8" i="30"/>
  <c r="G9" i="30"/>
  <c r="G10" i="30"/>
  <c r="G11" i="30"/>
  <c r="G12" i="30"/>
  <c r="G13" i="30"/>
  <c r="G14" i="30"/>
  <c r="G15" i="30"/>
  <c r="G16" i="30"/>
  <c r="H7" i="30"/>
  <c r="H8" i="30"/>
  <c r="H9" i="30"/>
  <c r="H10" i="30"/>
  <c r="H11" i="30"/>
  <c r="H12" i="30"/>
  <c r="H13" i="30"/>
  <c r="H14" i="30"/>
  <c r="H15" i="30"/>
  <c r="H16" i="30"/>
  <c r="B7" i="11"/>
  <c r="G7" i="11" s="1"/>
  <c r="N7" i="11" s="1"/>
  <c r="B8" i="11"/>
  <c r="G8" i="11"/>
  <c r="N8" i="11" s="1"/>
  <c r="B9" i="11"/>
  <c r="G9" i="11" s="1"/>
  <c r="B10" i="11"/>
  <c r="G10" i="11"/>
  <c r="B11" i="11"/>
  <c r="G11" i="11" s="1"/>
  <c r="B12" i="11"/>
  <c r="G12" i="11"/>
  <c r="B13" i="11"/>
  <c r="G13" i="11" s="1"/>
  <c r="B14" i="11"/>
  <c r="G14" i="11" s="1"/>
  <c r="B15" i="11"/>
  <c r="G15" i="11" s="1"/>
  <c r="B16" i="11"/>
  <c r="G16" i="11" s="1"/>
  <c r="B6" i="11"/>
  <c r="G6" i="11"/>
  <c r="N6" i="11" s="1"/>
  <c r="D9" i="24"/>
  <c r="D8" i="24"/>
  <c r="D7" i="24"/>
  <c r="D12" i="23"/>
  <c r="D11" i="23"/>
  <c r="D10" i="23"/>
  <c r="D9" i="23"/>
  <c r="D8" i="23"/>
  <c r="D7" i="23"/>
  <c r="C7" i="11"/>
  <c r="H7" i="11" s="1"/>
  <c r="O7" i="11" s="1"/>
  <c r="C8" i="11"/>
  <c r="H8" i="11" s="1"/>
  <c r="O8" i="11" s="1"/>
  <c r="C9" i="11"/>
  <c r="H9" i="11" s="1"/>
  <c r="C10" i="11"/>
  <c r="H10" i="11" s="1"/>
  <c r="C11" i="11"/>
  <c r="H11" i="11" s="1"/>
  <c r="C12" i="11"/>
  <c r="H12" i="11" s="1"/>
  <c r="C13" i="11"/>
  <c r="H13" i="11" s="1"/>
  <c r="C14" i="11"/>
  <c r="H14" i="11"/>
  <c r="C6" i="11"/>
  <c r="H6" i="11"/>
  <c r="L9" i="3"/>
  <c r="L8" i="3"/>
  <c r="L7" i="3"/>
  <c r="J10" i="3"/>
  <c r="I7" i="3"/>
  <c r="I8" i="3"/>
  <c r="I9" i="3"/>
  <c r="E14" i="11"/>
  <c r="J14" i="11" s="1"/>
  <c r="E13" i="11"/>
  <c r="J13" i="11"/>
  <c r="O6" i="11"/>
  <c r="D7" i="11"/>
  <c r="I7" i="11"/>
  <c r="P7" i="11" s="1"/>
  <c r="D8" i="11"/>
  <c r="I8" i="11" s="1"/>
  <c r="P8" i="11" s="1"/>
  <c r="V8" i="11" s="1"/>
  <c r="D9" i="11"/>
  <c r="I9" i="11"/>
  <c r="D10" i="11"/>
  <c r="I10" i="11" s="1"/>
  <c r="D11" i="11"/>
  <c r="I11" i="11" s="1"/>
  <c r="D12" i="11"/>
  <c r="I12" i="11" s="1"/>
  <c r="D16" i="11"/>
  <c r="I16" i="11"/>
  <c r="D6" i="11"/>
  <c r="I6" i="11"/>
  <c r="P6" i="11" s="1"/>
  <c r="E6" i="11"/>
  <c r="J6" i="11" s="1"/>
  <c r="Q6" i="11" s="1"/>
  <c r="F13" i="11"/>
  <c r="K13" i="11" s="1"/>
  <c r="F14" i="11"/>
  <c r="K14" i="11" s="1"/>
  <c r="F15" i="11"/>
  <c r="K15" i="11" s="1"/>
  <c r="F16" i="11"/>
  <c r="K16" i="11"/>
  <c r="G12" i="28"/>
  <c r="I12" i="28"/>
  <c r="G13" i="28"/>
  <c r="I13" i="28"/>
  <c r="G14" i="28"/>
  <c r="I14" i="28"/>
  <c r="G15" i="28"/>
  <c r="I15" i="28"/>
  <c r="G16" i="28"/>
  <c r="I16" i="28"/>
  <c r="G11" i="28"/>
  <c r="I11" i="28"/>
  <c r="F12" i="28"/>
  <c r="H12" i="28"/>
  <c r="F13" i="28"/>
  <c r="H13" i="28"/>
  <c r="F14" i="28"/>
  <c r="H14" i="28"/>
  <c r="F15" i="28"/>
  <c r="H15" i="28"/>
  <c r="F16" i="28"/>
  <c r="H16" i="28"/>
  <c r="F11" i="28"/>
  <c r="H11" i="28"/>
  <c r="E8" i="24"/>
  <c r="E9" i="24"/>
  <c r="E7" i="23"/>
  <c r="E8" i="23"/>
  <c r="E9" i="23"/>
  <c r="E10" i="23"/>
  <c r="E11" i="23"/>
  <c r="E12" i="23"/>
  <c r="E13" i="23"/>
  <c r="E14" i="23"/>
  <c r="E15" i="23"/>
  <c r="E16" i="23"/>
  <c r="D13" i="23"/>
  <c r="D14" i="23"/>
  <c r="D15" i="23"/>
  <c r="D16" i="23"/>
  <c r="N7" i="31"/>
  <c r="O7" i="31"/>
  <c r="P7" i="31"/>
  <c r="Q7" i="31"/>
  <c r="R7" i="31"/>
  <c r="S7" i="31"/>
  <c r="M7" i="31"/>
  <c r="I7" i="28"/>
  <c r="Q7" i="28" s="1"/>
  <c r="W7" i="28" s="1"/>
  <c r="I8" i="28"/>
  <c r="I9" i="28"/>
  <c r="I10" i="28"/>
  <c r="H7" i="28"/>
  <c r="H8" i="28"/>
  <c r="H9" i="28"/>
  <c r="H10" i="28"/>
  <c r="G7" i="28"/>
  <c r="G8" i="28"/>
  <c r="G9" i="28"/>
  <c r="G10" i="28"/>
  <c r="F7" i="28"/>
  <c r="N7" i="28" s="1"/>
  <c r="T7" i="28" s="1"/>
  <c r="F8" i="28"/>
  <c r="F9" i="28"/>
  <c r="F10" i="28"/>
  <c r="G7" i="21"/>
  <c r="I7" i="21"/>
  <c r="F7" i="21"/>
  <c r="H7" i="21"/>
  <c r="O7" i="28"/>
  <c r="U7" i="28" s="1"/>
  <c r="S7" i="28"/>
  <c r="Y7" i="28" s="1"/>
  <c r="P7" i="28"/>
  <c r="V7" i="28" s="1"/>
  <c r="I7" i="29"/>
  <c r="L7" i="29"/>
  <c r="H7" i="29"/>
  <c r="K7" i="29"/>
  <c r="G7" i="29"/>
  <c r="J7" i="29"/>
  <c r="J7" i="30"/>
  <c r="I7" i="30"/>
  <c r="I7" i="23"/>
  <c r="K7" i="23"/>
  <c r="H7" i="23"/>
  <c r="J7" i="23"/>
  <c r="I8" i="23"/>
  <c r="K8" i="23"/>
  <c r="H8" i="23"/>
  <c r="J8" i="23"/>
  <c r="I8" i="29"/>
  <c r="L8" i="29"/>
  <c r="G8" i="29"/>
  <c r="J8" i="29"/>
  <c r="H8" i="29"/>
  <c r="K8" i="29"/>
  <c r="J8" i="30"/>
  <c r="I8" i="30"/>
  <c r="G8" i="21"/>
  <c r="I8" i="21"/>
  <c r="F8" i="21"/>
  <c r="H8" i="21"/>
  <c r="J7" i="2"/>
  <c r="J6" i="2"/>
  <c r="I8" i="2"/>
  <c r="P8" i="2" s="1"/>
  <c r="U8" i="2" s="1"/>
  <c r="I9" i="2"/>
  <c r="J9" i="30"/>
  <c r="I9" i="30"/>
  <c r="G9" i="21"/>
  <c r="I9" i="21"/>
  <c r="F9" i="21"/>
  <c r="H9" i="21"/>
  <c r="I9" i="29"/>
  <c r="L9" i="29"/>
  <c r="H9" i="29"/>
  <c r="K9" i="29"/>
  <c r="G9" i="29"/>
  <c r="J9" i="29"/>
  <c r="I9" i="23"/>
  <c r="K9" i="23"/>
  <c r="H9" i="23"/>
  <c r="J9" i="23"/>
  <c r="I17" i="1"/>
  <c r="I18" i="1"/>
  <c r="I19" i="1"/>
  <c r="I16" i="1"/>
  <c r="F17" i="1"/>
  <c r="F18" i="1"/>
  <c r="F19" i="1"/>
  <c r="F16" i="1"/>
  <c r="K7" i="2"/>
  <c r="K8" i="2"/>
  <c r="K9" i="2"/>
  <c r="G7" i="2"/>
  <c r="N7" i="2" s="1"/>
  <c r="S7" i="2" s="1"/>
  <c r="G8" i="2"/>
  <c r="G9" i="2"/>
  <c r="I10" i="23"/>
  <c r="K10" i="23"/>
  <c r="H10" i="23"/>
  <c r="J10" i="23"/>
  <c r="I10" i="29"/>
  <c r="L10" i="29"/>
  <c r="G10" i="29"/>
  <c r="J10" i="29"/>
  <c r="H10" i="29"/>
  <c r="K10" i="29"/>
  <c r="F10" i="21"/>
  <c r="J10" i="30"/>
  <c r="I10" i="30"/>
  <c r="H10" i="21"/>
  <c r="I11" i="23"/>
  <c r="K11" i="23"/>
  <c r="H11" i="23"/>
  <c r="J11" i="23"/>
  <c r="J11" i="30"/>
  <c r="I11" i="30"/>
  <c r="G11" i="21"/>
  <c r="F11" i="21"/>
  <c r="I11" i="29"/>
  <c r="L11" i="29"/>
  <c r="H11" i="29"/>
  <c r="K11" i="29"/>
  <c r="G11" i="29"/>
  <c r="J11" i="29"/>
  <c r="I12" i="29"/>
  <c r="L12" i="29"/>
  <c r="G12" i="29"/>
  <c r="J12" i="29"/>
  <c r="H12" i="29"/>
  <c r="K12" i="29"/>
  <c r="I11" i="21"/>
  <c r="J12" i="30"/>
  <c r="I12" i="30"/>
  <c r="H11" i="21"/>
  <c r="I12" i="23"/>
  <c r="K12" i="23"/>
  <c r="H12" i="23"/>
  <c r="J12" i="23"/>
  <c r="J13" i="30"/>
  <c r="I13" i="30"/>
  <c r="I13" i="29"/>
  <c r="L13" i="29"/>
  <c r="H13" i="29"/>
  <c r="K13" i="29"/>
  <c r="G13" i="29"/>
  <c r="J13" i="29"/>
  <c r="I13" i="23"/>
  <c r="K13" i="23"/>
  <c r="H13" i="23"/>
  <c r="J13" i="23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9" i="4"/>
  <c r="J9" i="4"/>
  <c r="K8" i="4"/>
  <c r="J8" i="4"/>
  <c r="I8" i="4"/>
  <c r="H8" i="4"/>
  <c r="K7" i="4"/>
  <c r="J7" i="4"/>
  <c r="I7" i="4"/>
  <c r="H7" i="4"/>
  <c r="J6" i="4"/>
  <c r="I6" i="4"/>
  <c r="K5" i="4"/>
  <c r="J5" i="4"/>
  <c r="I5" i="4"/>
  <c r="H5" i="4"/>
  <c r="K11" i="3"/>
  <c r="L10" i="3"/>
  <c r="K10" i="3"/>
  <c r="K9" i="3"/>
  <c r="J9" i="3"/>
  <c r="I7" i="2"/>
  <c r="H7" i="2"/>
  <c r="Q6" i="2"/>
  <c r="H6" i="2"/>
  <c r="O6" i="2" s="1"/>
  <c r="K5" i="2"/>
  <c r="J5" i="2"/>
  <c r="I5" i="2"/>
  <c r="H5" i="2"/>
  <c r="G5" i="2"/>
  <c r="H19" i="1"/>
  <c r="G19" i="1"/>
  <c r="H18" i="1"/>
  <c r="G18" i="1"/>
  <c r="H17" i="1"/>
  <c r="G17" i="1"/>
  <c r="H16" i="1"/>
  <c r="G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E8" i="1"/>
  <c r="I8" i="1"/>
  <c r="D8" i="1"/>
  <c r="H8" i="1"/>
  <c r="C8" i="1"/>
  <c r="G8" i="1"/>
  <c r="B8" i="1"/>
  <c r="F8" i="1"/>
  <c r="E7" i="1"/>
  <c r="I7" i="1"/>
  <c r="D7" i="1"/>
  <c r="H7" i="1"/>
  <c r="N7" i="1"/>
  <c r="C7" i="1"/>
  <c r="G7" i="1"/>
  <c r="B7" i="1"/>
  <c r="F7" i="1"/>
  <c r="L7" i="1"/>
  <c r="U7" i="3"/>
  <c r="R7" i="3"/>
  <c r="I14" i="23"/>
  <c r="K14" i="23"/>
  <c r="H14" i="23"/>
  <c r="J14" i="23"/>
  <c r="I14" i="29"/>
  <c r="L14" i="29"/>
  <c r="G14" i="29"/>
  <c r="J14" i="29"/>
  <c r="H14" i="29"/>
  <c r="K14" i="29"/>
  <c r="J14" i="30"/>
  <c r="I14" i="30"/>
  <c r="P7" i="1"/>
  <c r="U8" i="3"/>
  <c r="R8" i="3"/>
  <c r="R7" i="1"/>
  <c r="L8" i="1"/>
  <c r="P8" i="1"/>
  <c r="M7" i="1"/>
  <c r="Q7" i="1"/>
  <c r="O7" i="1"/>
  <c r="S7" i="1"/>
  <c r="R7" i="2"/>
  <c r="W7" i="2" s="1"/>
  <c r="Q7" i="2"/>
  <c r="V7" i="2"/>
  <c r="AB8" i="3"/>
  <c r="Y7" i="3"/>
  <c r="Y8" i="3"/>
  <c r="AB7" i="3"/>
  <c r="I15" i="29"/>
  <c r="L15" i="29"/>
  <c r="H15" i="29"/>
  <c r="K15" i="29"/>
  <c r="G15" i="29"/>
  <c r="J15" i="29"/>
  <c r="J15" i="30"/>
  <c r="I15" i="30"/>
  <c r="I15" i="23"/>
  <c r="K15" i="23"/>
  <c r="H15" i="23"/>
  <c r="J15" i="23"/>
  <c r="T9" i="3"/>
  <c r="R9" i="3"/>
  <c r="U9" i="3"/>
  <c r="S9" i="3"/>
  <c r="O10" i="1"/>
  <c r="S10" i="1"/>
  <c r="O8" i="1"/>
  <c r="S8" i="1"/>
  <c r="M9" i="1"/>
  <c r="Q9" i="1"/>
  <c r="N8" i="1"/>
  <c r="R8" i="1"/>
  <c r="O9" i="1"/>
  <c r="S9" i="1"/>
  <c r="M8" i="1"/>
  <c r="Q8" i="1"/>
  <c r="L9" i="1"/>
  <c r="P9" i="1"/>
  <c r="N10" i="1"/>
  <c r="R10" i="1"/>
  <c r="AB9" i="3"/>
  <c r="Y9" i="3"/>
  <c r="J16" i="30"/>
  <c r="I16" i="30"/>
  <c r="I16" i="29"/>
  <c r="L16" i="29"/>
  <c r="G16" i="29"/>
  <c r="J16" i="29"/>
  <c r="H16" i="29"/>
  <c r="K16" i="29"/>
  <c r="I16" i="23"/>
  <c r="K16" i="23"/>
  <c r="H16" i="23"/>
  <c r="J16" i="23"/>
  <c r="T10" i="3"/>
  <c r="AA10" i="3"/>
  <c r="S10" i="3"/>
  <c r="U10" i="3"/>
  <c r="L10" i="1"/>
  <c r="P10" i="1"/>
  <c r="M10" i="1"/>
  <c r="Q10" i="1"/>
  <c r="L11" i="1"/>
  <c r="P11" i="1"/>
  <c r="N9" i="1"/>
  <c r="R9" i="1"/>
  <c r="N11" i="1"/>
  <c r="R11" i="1"/>
  <c r="AB10" i="3"/>
  <c r="Z10" i="3"/>
  <c r="T11" i="3"/>
  <c r="AA11" i="3"/>
  <c r="L12" i="1"/>
  <c r="P12" i="1"/>
  <c r="M11" i="1"/>
  <c r="Q11" i="1"/>
  <c r="O11" i="1"/>
  <c r="S11" i="1"/>
  <c r="AB11" i="3"/>
  <c r="Z11" i="3"/>
  <c r="N12" i="1"/>
  <c r="R12" i="1"/>
  <c r="M12" i="1"/>
  <c r="Q12" i="1"/>
  <c r="O12" i="1"/>
  <c r="S12" i="1"/>
  <c r="N13" i="1"/>
  <c r="R13" i="1"/>
  <c r="L13" i="1"/>
  <c r="P13" i="1"/>
  <c r="M13" i="1"/>
  <c r="Q13" i="1"/>
  <c r="O13" i="1"/>
  <c r="S13" i="1"/>
  <c r="L14" i="1"/>
  <c r="P14" i="1"/>
  <c r="N14" i="1"/>
  <c r="R14" i="1"/>
  <c r="M14" i="1"/>
  <c r="Q14" i="1"/>
  <c r="O14" i="1"/>
  <c r="S14" i="1"/>
  <c r="L15" i="1"/>
  <c r="P15" i="1"/>
  <c r="O15" i="1"/>
  <c r="S15" i="1"/>
  <c r="N15" i="1"/>
  <c r="R15" i="1"/>
  <c r="M15" i="1"/>
  <c r="Q15" i="1"/>
  <c r="L16" i="1"/>
  <c r="P16" i="1"/>
  <c r="M16" i="1"/>
  <c r="Q16" i="1"/>
  <c r="N16" i="1"/>
  <c r="R16" i="1"/>
  <c r="O16" i="1"/>
  <c r="S16" i="1"/>
  <c r="L17" i="1"/>
  <c r="P17" i="1"/>
  <c r="O17" i="1"/>
  <c r="S17" i="1"/>
  <c r="N17" i="1"/>
  <c r="R17" i="1"/>
  <c r="M17" i="1"/>
  <c r="Q17" i="1"/>
  <c r="L18" i="1"/>
  <c r="P18" i="1"/>
  <c r="N18" i="1"/>
  <c r="R18" i="1"/>
  <c r="M18" i="1"/>
  <c r="Q18" i="1"/>
  <c r="O18" i="1"/>
  <c r="S18" i="1"/>
  <c r="L19" i="1"/>
  <c r="P19" i="1"/>
  <c r="O19" i="1"/>
  <c r="S19" i="1"/>
  <c r="N19" i="1"/>
  <c r="R19" i="1"/>
  <c r="M19" i="1"/>
  <c r="Q19" i="1"/>
  <c r="U7" i="11" l="1"/>
  <c r="T7" i="11"/>
  <c r="O9" i="11"/>
  <c r="M9" i="11"/>
  <c r="P9" i="11" s="1"/>
  <c r="V9" i="11" s="1"/>
  <c r="T8" i="11"/>
  <c r="U8" i="11"/>
  <c r="W7" i="11"/>
  <c r="Y7" i="11"/>
  <c r="V7" i="11"/>
  <c r="O10" i="11"/>
  <c r="S8" i="11"/>
  <c r="Y8" i="11"/>
  <c r="W8" i="11"/>
  <c r="M10" i="1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N9" i="11"/>
  <c r="S9" i="11" s="1"/>
  <c r="O11" i="11"/>
  <c r="R14" i="11"/>
  <c r="Y14" i="11" s="1"/>
  <c r="O12" i="11"/>
  <c r="N11" i="11"/>
  <c r="S11" i="11" s="1"/>
  <c r="S7" i="11"/>
  <c r="Q9" i="11"/>
  <c r="N13" i="11"/>
  <c r="S13" i="11" s="1"/>
  <c r="R13" i="11"/>
  <c r="Y13" i="11" s="1"/>
  <c r="P18" i="11"/>
  <c r="O14" i="11"/>
  <c r="P16" i="11"/>
  <c r="O13" i="11"/>
  <c r="N17" i="11"/>
  <c r="N14" i="11"/>
  <c r="S14" i="11" s="1"/>
  <c r="R18" i="11"/>
  <c r="Y18" i="11" s="1"/>
  <c r="P13" i="11"/>
  <c r="V13" i="11" s="1"/>
  <c r="N19" i="11"/>
  <c r="N8" i="31"/>
  <c r="V8" i="31" s="1"/>
  <c r="O8" i="31"/>
  <c r="W8" i="31" s="1"/>
  <c r="K9" i="31"/>
  <c r="R8" i="31"/>
  <c r="P8" i="31"/>
  <c r="Q8" i="31"/>
  <c r="Y8" i="31" s="1"/>
  <c r="S8" i="31"/>
  <c r="M8" i="31"/>
  <c r="U8" i="31" s="1"/>
  <c r="P8" i="28"/>
  <c r="V8" i="28" s="1"/>
  <c r="O8" i="28"/>
  <c r="U8" i="28" s="1"/>
  <c r="S8" i="28"/>
  <c r="Y8" i="28" s="1"/>
  <c r="Q8" i="28"/>
  <c r="W8" i="28" s="1"/>
  <c r="R8" i="28"/>
  <c r="X8" i="28" s="1"/>
  <c r="N8" i="28"/>
  <c r="T8" i="28" s="1"/>
  <c r="M9" i="28"/>
  <c r="R7" i="28"/>
  <c r="X7" i="28" s="1"/>
  <c r="N8" i="2"/>
  <c r="S8" i="2" s="1"/>
  <c r="M9" i="2"/>
  <c r="P9" i="2" s="1"/>
  <c r="U9" i="2" s="1"/>
  <c r="R8" i="2"/>
  <c r="W8" i="2" s="1"/>
  <c r="P7" i="2"/>
  <c r="U7" i="2" s="1"/>
  <c r="O7" i="2"/>
  <c r="T7" i="2" s="1"/>
  <c r="G8" i="24"/>
  <c r="H7" i="24"/>
  <c r="J7" i="24" s="1"/>
  <c r="I7" i="24"/>
  <c r="I8" i="24"/>
  <c r="K8" i="24" s="1"/>
  <c r="H8" i="24"/>
  <c r="J8" i="24" s="1"/>
  <c r="G9" i="24"/>
  <c r="H9" i="24" s="1"/>
  <c r="J9" i="24" s="1"/>
  <c r="U13" i="11" l="1"/>
  <c r="T13" i="11"/>
  <c r="V18" i="11"/>
  <c r="U18" i="11"/>
  <c r="R19" i="11"/>
  <c r="Y19" i="11" s="1"/>
  <c r="U12" i="11"/>
  <c r="T12" i="11"/>
  <c r="T10" i="11"/>
  <c r="U10" i="11"/>
  <c r="S19" i="11"/>
  <c r="T19" i="11"/>
  <c r="U14" i="11"/>
  <c r="T14" i="11"/>
  <c r="P12" i="11"/>
  <c r="V12" i="11" s="1"/>
  <c r="S17" i="11"/>
  <c r="T17" i="11"/>
  <c r="U11" i="11"/>
  <c r="T11" i="11"/>
  <c r="U9" i="11"/>
  <c r="T9" i="11"/>
  <c r="V16" i="11"/>
  <c r="U16" i="11"/>
  <c r="P15" i="11"/>
  <c r="N18" i="11"/>
  <c r="Q11" i="11"/>
  <c r="Q10" i="11"/>
  <c r="Y11" i="11"/>
  <c r="W11" i="11"/>
  <c r="N16" i="11"/>
  <c r="P17" i="11"/>
  <c r="P14" i="11"/>
  <c r="V14" i="11" s="1"/>
  <c r="W9" i="11"/>
  <c r="Y9" i="11"/>
  <c r="P11" i="11"/>
  <c r="V11" i="11" s="1"/>
  <c r="P19" i="11"/>
  <c r="R15" i="11"/>
  <c r="Y15" i="11" s="1"/>
  <c r="N10" i="11"/>
  <c r="S10" i="11" s="1"/>
  <c r="W10" i="11"/>
  <c r="Y10" i="11"/>
  <c r="N12" i="11"/>
  <c r="S12" i="11" s="1"/>
  <c r="P10" i="11"/>
  <c r="V10" i="11" s="1"/>
  <c r="Q13" i="11"/>
  <c r="W13" i="11" s="1"/>
  <c r="M21" i="11"/>
  <c r="N20" i="11"/>
  <c r="R20" i="11"/>
  <c r="Y20" i="11" s="1"/>
  <c r="P20" i="11"/>
  <c r="Q14" i="11"/>
  <c r="W14" i="11" s="1"/>
  <c r="R17" i="11"/>
  <c r="Y17" i="11" s="1"/>
  <c r="N15" i="11"/>
  <c r="Q12" i="11"/>
  <c r="R16" i="11"/>
  <c r="Y16" i="11" s="1"/>
  <c r="K10" i="31"/>
  <c r="P9" i="31"/>
  <c r="S9" i="31"/>
  <c r="O9" i="31"/>
  <c r="W9" i="31" s="1"/>
  <c r="N9" i="31"/>
  <c r="V9" i="31" s="1"/>
  <c r="R9" i="31"/>
  <c r="M9" i="31"/>
  <c r="U9" i="31" s="1"/>
  <c r="Q9" i="31"/>
  <c r="Y9" i="31" s="1"/>
  <c r="O9" i="28"/>
  <c r="U9" i="28" s="1"/>
  <c r="P9" i="28"/>
  <c r="V9" i="28" s="1"/>
  <c r="M10" i="28"/>
  <c r="Q9" i="28"/>
  <c r="W9" i="28" s="1"/>
  <c r="N9" i="28"/>
  <c r="T9" i="28" s="1"/>
  <c r="R9" i="28"/>
  <c r="X9" i="28" s="1"/>
  <c r="S9" i="28"/>
  <c r="Y9" i="28" s="1"/>
  <c r="M10" i="2"/>
  <c r="N9" i="2"/>
  <c r="S9" i="2" s="1"/>
  <c r="R9" i="2"/>
  <c r="W9" i="2" s="1"/>
  <c r="G10" i="24"/>
  <c r="I9" i="24"/>
  <c r="K9" i="24" s="1"/>
  <c r="S20" i="11" l="1"/>
  <c r="T20" i="11"/>
  <c r="V19" i="11"/>
  <c r="U19" i="11"/>
  <c r="V15" i="11"/>
  <c r="U15" i="11"/>
  <c r="V20" i="11"/>
  <c r="U20" i="11"/>
  <c r="V17" i="11"/>
  <c r="U17" i="11"/>
  <c r="S18" i="11"/>
  <c r="T18" i="11"/>
  <c r="S15" i="11"/>
  <c r="T15" i="11"/>
  <c r="S16" i="11"/>
  <c r="T16" i="11"/>
  <c r="Y12" i="11"/>
  <c r="W12" i="11"/>
  <c r="R21" i="11"/>
  <c r="Y21" i="11" s="1"/>
  <c r="P21" i="11"/>
  <c r="N21" i="11"/>
  <c r="R10" i="31"/>
  <c r="Q10" i="31"/>
  <c r="Y10" i="31" s="1"/>
  <c r="L10" i="31"/>
  <c r="T10" i="31" s="1"/>
  <c r="P10" i="31"/>
  <c r="M10" i="31"/>
  <c r="U10" i="31" s="1"/>
  <c r="S10" i="31"/>
  <c r="K11" i="31"/>
  <c r="N10" i="31"/>
  <c r="V10" i="31" s="1"/>
  <c r="O10" i="31"/>
  <c r="W10" i="31" s="1"/>
  <c r="O10" i="28"/>
  <c r="U10" i="28" s="1"/>
  <c r="R10" i="28"/>
  <c r="X10" i="28" s="1"/>
  <c r="M11" i="28"/>
  <c r="P10" i="28"/>
  <c r="V10" i="28" s="1"/>
  <c r="S10" i="28"/>
  <c r="Y10" i="28" s="1"/>
  <c r="Q10" i="28"/>
  <c r="W10" i="28" s="1"/>
  <c r="N10" i="28"/>
  <c r="T10" i="28" s="1"/>
  <c r="M11" i="2"/>
  <c r="R10" i="2"/>
  <c r="W10" i="2" s="1"/>
  <c r="P10" i="2"/>
  <c r="U10" i="2" s="1"/>
  <c r="N10" i="2"/>
  <c r="S10" i="2" s="1"/>
  <c r="G11" i="24"/>
  <c r="I10" i="24"/>
  <c r="K10" i="24" s="1"/>
  <c r="H10" i="24"/>
  <c r="J10" i="24" s="1"/>
  <c r="V21" i="11" l="1"/>
  <c r="U21" i="11"/>
  <c r="S21" i="11"/>
  <c r="T21" i="11"/>
  <c r="K12" i="31"/>
  <c r="R11" i="31"/>
  <c r="M11" i="31"/>
  <c r="U11" i="31" s="1"/>
  <c r="Q11" i="31"/>
  <c r="Y11" i="31" s="1"/>
  <c r="S11" i="31"/>
  <c r="L11" i="31"/>
  <c r="T11" i="31" s="1"/>
  <c r="O11" i="31"/>
  <c r="W11" i="31" s="1"/>
  <c r="N11" i="31"/>
  <c r="V11" i="31" s="1"/>
  <c r="P11" i="31"/>
  <c r="M12" i="28"/>
  <c r="R11" i="28"/>
  <c r="X11" i="28" s="1"/>
  <c r="P11" i="28"/>
  <c r="V11" i="28" s="1"/>
  <c r="S11" i="28"/>
  <c r="Y11" i="28" s="1"/>
  <c r="O11" i="28"/>
  <c r="U11" i="28" s="1"/>
  <c r="Q11" i="28"/>
  <c r="W11" i="28" s="1"/>
  <c r="N11" i="28"/>
  <c r="T11" i="28" s="1"/>
  <c r="M12" i="2"/>
  <c r="N11" i="2"/>
  <c r="S11" i="2" s="1"/>
  <c r="R11" i="2"/>
  <c r="W11" i="2" s="1"/>
  <c r="P11" i="2"/>
  <c r="U11" i="2" s="1"/>
  <c r="G12" i="24"/>
  <c r="I11" i="24"/>
  <c r="K11" i="24" s="1"/>
  <c r="H11" i="24"/>
  <c r="J11" i="24" s="1"/>
  <c r="N12" i="31" l="1"/>
  <c r="V12" i="31" s="1"/>
  <c r="L12" i="31"/>
  <c r="T12" i="31" s="1"/>
  <c r="K13" i="31"/>
  <c r="Q12" i="31"/>
  <c r="Y12" i="31" s="1"/>
  <c r="M12" i="31"/>
  <c r="U12" i="31" s="1"/>
  <c r="P12" i="31"/>
  <c r="O12" i="31"/>
  <c r="W12" i="31" s="1"/>
  <c r="R12" i="31"/>
  <c r="S12" i="31"/>
  <c r="R12" i="28"/>
  <c r="X12" i="28" s="1"/>
  <c r="Q12" i="28"/>
  <c r="W12" i="28" s="1"/>
  <c r="N12" i="28"/>
  <c r="T12" i="28" s="1"/>
  <c r="M13" i="28"/>
  <c r="P12" i="28"/>
  <c r="V12" i="28" s="1"/>
  <c r="O12" i="28"/>
  <c r="U12" i="28" s="1"/>
  <c r="S12" i="28"/>
  <c r="Y12" i="28" s="1"/>
  <c r="N12" i="2"/>
  <c r="S12" i="2" s="1"/>
  <c r="P12" i="2"/>
  <c r="U12" i="2" s="1"/>
  <c r="R12" i="2"/>
  <c r="W12" i="2" s="1"/>
  <c r="I12" i="24"/>
  <c r="K12" i="24" s="1"/>
  <c r="H12" i="24"/>
  <c r="J12" i="24" s="1"/>
  <c r="L13" i="31" l="1"/>
  <c r="T13" i="31" s="1"/>
  <c r="S13" i="31"/>
  <c r="O13" i="31"/>
  <c r="W13" i="31" s="1"/>
  <c r="K14" i="31"/>
  <c r="M13" i="31"/>
  <c r="U13" i="31" s="1"/>
  <c r="R13" i="31"/>
  <c r="Q13" i="31"/>
  <c r="Y13" i="31" s="1"/>
  <c r="N13" i="31"/>
  <c r="V13" i="31" s="1"/>
  <c r="P13" i="31"/>
  <c r="M14" i="28"/>
  <c r="S13" i="28"/>
  <c r="Y13" i="28" s="1"/>
  <c r="R13" i="28"/>
  <c r="X13" i="28" s="1"/>
  <c r="Q13" i="28"/>
  <c r="W13" i="28" s="1"/>
  <c r="N13" i="28"/>
  <c r="T13" i="28" s="1"/>
  <c r="P13" i="28"/>
  <c r="V13" i="28" s="1"/>
  <c r="O13" i="28"/>
  <c r="U13" i="28" s="1"/>
  <c r="K15" i="31" l="1"/>
  <c r="P14" i="31"/>
  <c r="L14" i="31"/>
  <c r="T14" i="31" s="1"/>
  <c r="O14" i="31"/>
  <c r="W14" i="31" s="1"/>
  <c r="Q14" i="31"/>
  <c r="Y14" i="31" s="1"/>
  <c r="M14" i="31"/>
  <c r="U14" i="31" s="1"/>
  <c r="R14" i="31"/>
  <c r="S14" i="31"/>
  <c r="N14" i="31"/>
  <c r="V14" i="31" s="1"/>
  <c r="R14" i="28"/>
  <c r="X14" i="28" s="1"/>
  <c r="Q14" i="28"/>
  <c r="W14" i="28" s="1"/>
  <c r="N14" i="28"/>
  <c r="T14" i="28" s="1"/>
  <c r="P14" i="28"/>
  <c r="V14" i="28" s="1"/>
  <c r="S14" i="28"/>
  <c r="Y14" i="28" s="1"/>
  <c r="O14" i="28"/>
  <c r="U14" i="28" s="1"/>
  <c r="M15" i="28"/>
  <c r="K16" i="31" l="1"/>
  <c r="O15" i="31"/>
  <c r="W15" i="31" s="1"/>
  <c r="S15" i="31"/>
  <c r="L15" i="31"/>
  <c r="T15" i="31" s="1"/>
  <c r="P15" i="31"/>
  <c r="N15" i="31"/>
  <c r="V15" i="31" s="1"/>
  <c r="R15" i="31"/>
  <c r="M15" i="31"/>
  <c r="U15" i="31" s="1"/>
  <c r="Q15" i="31"/>
  <c r="Y15" i="31" s="1"/>
  <c r="M16" i="28"/>
  <c r="S15" i="28"/>
  <c r="Y15" i="28" s="1"/>
  <c r="Q15" i="28"/>
  <c r="W15" i="28" s="1"/>
  <c r="N15" i="28"/>
  <c r="T15" i="28" s="1"/>
  <c r="R15" i="28"/>
  <c r="X15" i="28" s="1"/>
  <c r="P15" i="28"/>
  <c r="V15" i="28" s="1"/>
  <c r="O15" i="28"/>
  <c r="U15" i="28" s="1"/>
  <c r="K17" i="31" l="1"/>
  <c r="M16" i="31"/>
  <c r="U16" i="31" s="1"/>
  <c r="S16" i="31"/>
  <c r="O16" i="31"/>
  <c r="W16" i="31" s="1"/>
  <c r="R16" i="31"/>
  <c r="P16" i="31"/>
  <c r="N16" i="31"/>
  <c r="V16" i="31" s="1"/>
  <c r="Q16" i="31"/>
  <c r="Y16" i="31" s="1"/>
  <c r="L16" i="31"/>
  <c r="T16" i="31" s="1"/>
  <c r="R16" i="28"/>
  <c r="X16" i="28" s="1"/>
  <c r="Q16" i="28"/>
  <c r="W16" i="28" s="1"/>
  <c r="N16" i="28"/>
  <c r="T16" i="28" s="1"/>
  <c r="M17" i="28"/>
  <c r="P16" i="28"/>
  <c r="V16" i="28" s="1"/>
  <c r="O16" i="28"/>
  <c r="U16" i="28" s="1"/>
  <c r="S16" i="28"/>
  <c r="Y16" i="28" s="1"/>
  <c r="S17" i="31" l="1"/>
  <c r="Q17" i="31"/>
  <c r="Y17" i="31" s="1"/>
  <c r="O17" i="31"/>
  <c r="W17" i="31" s="1"/>
  <c r="L17" i="31"/>
  <c r="T17" i="31" s="1"/>
  <c r="P17" i="31"/>
  <c r="M17" i="31"/>
  <c r="U17" i="31" s="1"/>
  <c r="R17" i="31"/>
  <c r="N17" i="31"/>
  <c r="V17" i="31" s="1"/>
  <c r="M18" i="28"/>
  <c r="P17" i="28"/>
  <c r="V17" i="28" s="1"/>
  <c r="S17" i="28"/>
  <c r="Y17" i="28" s="1"/>
  <c r="R17" i="28"/>
  <c r="X17" i="28" s="1"/>
  <c r="N17" i="28"/>
  <c r="T17" i="28" s="1"/>
  <c r="Q17" i="28"/>
  <c r="W17" i="28" s="1"/>
  <c r="O17" i="28"/>
  <c r="U17" i="28" s="1"/>
  <c r="R18" i="28" l="1"/>
  <c r="X18" i="28" s="1"/>
  <c r="M19" i="28"/>
  <c r="Q18" i="28"/>
  <c r="W18" i="28" s="1"/>
  <c r="O18" i="28"/>
  <c r="U18" i="28" s="1"/>
  <c r="S18" i="28"/>
  <c r="Y18" i="28" s="1"/>
  <c r="P18" i="28"/>
  <c r="V18" i="28" s="1"/>
  <c r="N18" i="28"/>
  <c r="T18" i="28" s="1"/>
  <c r="O19" i="28" l="1"/>
  <c r="U19" i="28" s="1"/>
  <c r="S19" i="28"/>
  <c r="Y19" i="28" s="1"/>
  <c r="R19" i="28"/>
  <c r="X19" i="28" s="1"/>
  <c r="Q19" i="28"/>
  <c r="W19" i="28" s="1"/>
  <c r="P19" i="28"/>
  <c r="V19" i="28" s="1"/>
  <c r="N19" i="28"/>
  <c r="T19" i="28" s="1"/>
</calcChain>
</file>

<file path=xl/sharedStrings.xml><?xml version="1.0" encoding="utf-8"?>
<sst xmlns="http://schemas.openxmlformats.org/spreadsheetml/2006/main" count="380" uniqueCount="130">
  <si>
    <t>Per crèdit</t>
  </si>
  <si>
    <t>Per curs</t>
  </si>
  <si>
    <t>IPC Catalunya (INE)</t>
  </si>
  <si>
    <t>Nivell 1</t>
  </si>
  <si>
    <t>Nivell 2</t>
  </si>
  <si>
    <t>Nivell 3</t>
  </si>
  <si>
    <t>Nivell 4</t>
  </si>
  <si>
    <t>1er i 2on CICLES (evolució des de 1998)</t>
  </si>
  <si>
    <t>Nivell  4</t>
  </si>
  <si>
    <t>Nivell 5</t>
  </si>
  <si>
    <t>€ corrents</t>
  </si>
  <si>
    <t>€ constants</t>
  </si>
  <si>
    <t>GRAU (evolució des de la seva implantació l'any 2008)</t>
  </si>
  <si>
    <t>MÀSTER (evolució des de la seva implantació, l'any 2006)</t>
  </si>
  <si>
    <t>Universitat</t>
  </si>
  <si>
    <t xml:space="preserve">Màster  </t>
  </si>
  <si>
    <t>UPF-UAB</t>
  </si>
  <si>
    <t>Innovació i qualitat televisives</t>
  </si>
  <si>
    <t>UAB</t>
  </si>
  <si>
    <t>Gestió aeronàutica</t>
  </si>
  <si>
    <t>Gestió dels recursos humans en les organitzacions</t>
  </si>
  <si>
    <t>INEFC</t>
  </si>
  <si>
    <t>Dret de l’esport</t>
  </si>
  <si>
    <t xml:space="preserve">UPF </t>
  </si>
  <si>
    <t>Bioinformàtica per a les ciències de la salut</t>
  </si>
  <si>
    <t>Ciències jurídiques</t>
  </si>
  <si>
    <t>Criminologia i execució penal</t>
  </si>
  <si>
    <t>Estudis de traducció</t>
  </si>
  <si>
    <t>Gestió de la immigració</t>
  </si>
  <si>
    <t>Indústria farmacèutica i biotecnologia</t>
  </si>
  <si>
    <t>Interdisciplinari dels mèdia i sistemes cognitius interactius</t>
  </si>
  <si>
    <t>Laboratori d'anàlisi clíniques</t>
  </si>
  <si>
    <t>Lingüística teòrica i aplicada</t>
  </si>
  <si>
    <t>Recerca biomèdica</t>
  </si>
  <si>
    <t>Salut pública</t>
  </si>
  <si>
    <t>Salut laboral</t>
  </si>
  <si>
    <t>Tecnologia del so i de la música</t>
  </si>
  <si>
    <t>Preu per crèdit</t>
  </si>
  <si>
    <t>Preu per curs</t>
  </si>
  <si>
    <t>MATRÍCULES SUCCESSIVES</t>
  </si>
  <si>
    <t>Coeficient multiplicador</t>
  </si>
  <si>
    <t>2a matr.</t>
  </si>
  <si>
    <t>3a matr.</t>
  </si>
  <si>
    <t>4a matr.</t>
  </si>
  <si>
    <t>2on estudi</t>
  </si>
  <si>
    <t>Fase docent nivell 1</t>
  </si>
  <si>
    <t>Fase docent nivell 10</t>
  </si>
  <si>
    <t>Fase recerca nivell 1</t>
  </si>
  <si>
    <t>Fase recerca nivell 10</t>
  </si>
  <si>
    <t xml:space="preserve"> € corrents</t>
  </si>
  <si>
    <t>Factor multiplicador</t>
  </si>
  <si>
    <t>Matrícula
quadrim.</t>
  </si>
  <si>
    <t>Matrícula
anual</t>
  </si>
  <si>
    <t>+1,34</t>
  </si>
  <si>
    <t xml:space="preserve"> € constants</t>
  </si>
  <si>
    <t>Preu</t>
  </si>
  <si>
    <t>Tutoria
(anual)</t>
  </si>
  <si>
    <t>Suficiència
i defensa</t>
  </si>
  <si>
    <t>Crèdits
docents
 Nivell 1</t>
  </si>
  <si>
    <t>Crèdits
docents
Nivell 10</t>
  </si>
  <si>
    <t>Crèdits
recerca
Nivell 1</t>
  </si>
  <si>
    <t>Crèdits
recerca
Nivell 10</t>
  </si>
  <si>
    <t>Defensa
tesi</t>
  </si>
  <si>
    <t>Defensa tesi</t>
  </si>
  <si>
    <t>Preu per expedició</t>
  </si>
  <si>
    <t>Diplomatura</t>
  </si>
  <si>
    <t>Llicenciatura / Grau (des del 2008)</t>
  </si>
  <si>
    <t>Doctorat</t>
  </si>
  <si>
    <t>Increment acumulat</t>
  </si>
  <si>
    <t>Matrícula quadrim.</t>
  </si>
  <si>
    <t>Matrícula anual</t>
  </si>
  <si>
    <t>UPC</t>
  </si>
  <si>
    <t>UPF</t>
  </si>
  <si>
    <t>UB</t>
  </si>
  <si>
    <t>UdG</t>
  </si>
  <si>
    <t>UdL</t>
  </si>
  <si>
    <t>URV</t>
  </si>
  <si>
    <t>+1,36</t>
  </si>
  <si>
    <t>+1,31</t>
  </si>
  <si>
    <t>TAXA PER GESTIÓ DE L'EXPEDIENT (evolució des de 2001)</t>
  </si>
  <si>
    <t>INDEX</t>
  </si>
  <si>
    <t>Back to Index</t>
  </si>
  <si>
    <t>IPC Cat</t>
  </si>
  <si>
    <t>1r-2n cicles</t>
  </si>
  <si>
    <t>UOC 1er i 2on cicles</t>
  </si>
  <si>
    <t>Graus</t>
  </si>
  <si>
    <t>Màsters</t>
  </si>
  <si>
    <t>Màsters diferenciats</t>
  </si>
  <si>
    <t>Doctorat pre-EEES</t>
  </si>
  <si>
    <t>Doctorat EEES</t>
  </si>
  <si>
    <t>Matrícules successives</t>
  </si>
  <si>
    <t>ExtraUE</t>
  </si>
  <si>
    <t>Títols</t>
  </si>
  <si>
    <t>Gestió expedient</t>
  </si>
  <si>
    <t>UOC graus</t>
  </si>
  <si>
    <t>Conjunt 1r-2n i grau</t>
  </si>
  <si>
    <t>Taxes pròpies</t>
  </si>
  <si>
    <t>MÀSTERS OFICIALS A PREUS DIFERENCIATS (evolució des de l'aparició dels preus diferenciats, l'any 20008)</t>
  </si>
  <si>
    <t>DOCTORAT NO ADAPTAT A L'EEES (evolució des de 2001)</t>
  </si>
  <si>
    <t>DOCTORAT EEES (evolució des de la seva implantació l'any 2006)</t>
  </si>
  <si>
    <t>Estudiants no UE (evolució des de la seva impantació, l'any 2006)</t>
  </si>
  <si>
    <t>TAXA PER EXPEDICIÓ DE TÍTOLS (evolució des de 2001)</t>
  </si>
  <si>
    <t>TAXES DE LES UNIVERSITATS (evolució des de 2006)</t>
  </si>
  <si>
    <t>Universitat Oberta de Catalunya: 1r i 2n cicles (evolució des de 2001)</t>
  </si>
  <si>
    <t>Universitat Oberta de Catalunya: graus (evolució des de la seva implantació)</t>
  </si>
  <si>
    <t>Evolució pre-EEES (1r i 2n cicles) i EEES (graus), des de 2001</t>
  </si>
  <si>
    <t>Habilit.</t>
  </si>
  <si>
    <t>No habilit.</t>
  </si>
  <si>
    <t>No habilit.
(-30%)</t>
  </si>
  <si>
    <t>Nivell 1
a
habilit.</t>
  </si>
  <si>
    <t xml:space="preserve">Nivell 4
a
habilit. </t>
  </si>
  <si>
    <t>Nivell 1
a
no habil.</t>
  </si>
  <si>
    <t>Nivell 4
a
no habil.</t>
  </si>
  <si>
    <t>Retan</t>
  </si>
  <si>
    <t>Universitat Oberta de Catalunya: màsters
(evolució des de la seva implantació)</t>
  </si>
  <si>
    <t>UOC màsters</t>
  </si>
  <si>
    <t>Màsters que no habiliten</t>
  </si>
  <si>
    <t>A fixar pels CS de les universitats. Aquest coeficient multiplicador és el màxim.</t>
  </si>
  <si>
    <t>Màsters que habiliten</t>
  </si>
  <si>
    <t>Tràmit admissió màsters</t>
  </si>
  <si>
    <t>L'IPC interanual està calculat de maig de l'any anterior a maig de l'any en curs</t>
  </si>
  <si>
    <t>Nivell A</t>
  </si>
  <si>
    <t>Nivell B</t>
  </si>
  <si>
    <t>A fixar pels CS de les universitats</t>
  </si>
  <si>
    <t>-</t>
  </si>
  <si>
    <t>L'any 2016 desapareixen aquests preus per extinció dels estudis</t>
  </si>
  <si>
    <t>Nivell 2 
a
Nivell 1</t>
  </si>
  <si>
    <t>Nivell 2
a
Nivell 3</t>
  </si>
  <si>
    <t>Nivell 4
a
Nivell 3</t>
  </si>
  <si>
    <t>Nivell 4
a
Nivell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</si>
</sst>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%"/>
    <numFmt numFmtId="166" formatCode="0.0"/>
    <numFmt numFmtId="167" formatCode="#,##0.00&quot; &quot;[$€-C0A];[Red]&quot;-&quot;#,##0.00&quot; &quot;[$€-C0A]"/>
    <numFmt numFmtId="168" formatCode="#,##0.00\ [$€-C0A];[Red]#,##0.00\ [$€-C0A]"/>
    <numFmt numFmtId="169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rgb="FF000000"/>
      </right>
      <top style="thin">
        <color auto="1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7" fontId="9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33"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2" fontId="0" fillId="0" borderId="1" xfId="0" applyNumberFormat="1" applyBorder="1"/>
    <xf numFmtId="0" fontId="0" fillId="0" borderId="5" xfId="0" applyBorder="1"/>
    <xf numFmtId="4" fontId="0" fillId="0" borderId="1" xfId="0" applyNumberFormat="1" applyBorder="1"/>
    <xf numFmtId="165" fontId="0" fillId="0" borderId="1" xfId="1" applyNumberFormat="1" applyFont="1" applyBorder="1"/>
    <xf numFmtId="0" fontId="2" fillId="0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2" fillId="0" borderId="0" xfId="0" applyFont="1"/>
    <xf numFmtId="0" fontId="0" fillId="0" borderId="1" xfId="0" applyFill="1" applyBorder="1"/>
    <xf numFmtId="2" fontId="0" fillId="0" borderId="5" xfId="0" applyNumberFormat="1" applyBorder="1"/>
    <xf numFmtId="0" fontId="0" fillId="0" borderId="6" xfId="0" applyBorder="1" applyAlignment="1">
      <alignment horizontal="right"/>
    </xf>
    <xf numFmtId="2" fontId="0" fillId="0" borderId="6" xfId="0" applyNumberFormat="1" applyBorder="1"/>
    <xf numFmtId="0" fontId="0" fillId="0" borderId="6" xfId="0" applyBorder="1"/>
    <xf numFmtId="0" fontId="0" fillId="0" borderId="10" xfId="0" applyBorder="1" applyAlignment="1">
      <alignment horizontal="right"/>
    </xf>
    <xf numFmtId="3" fontId="0" fillId="0" borderId="10" xfId="0" applyNumberFormat="1" applyBorder="1"/>
    <xf numFmtId="0" fontId="0" fillId="0" borderId="11" xfId="0" applyBorder="1" applyAlignment="1">
      <alignment horizontal="right"/>
    </xf>
    <xf numFmtId="4" fontId="0" fillId="0" borderId="10" xfId="0" applyNumberFormat="1" applyBorder="1"/>
    <xf numFmtId="4" fontId="0" fillId="0" borderId="11" xfId="0" applyNumberFormat="1" applyBorder="1"/>
    <xf numFmtId="0" fontId="0" fillId="0" borderId="8" xfId="0" applyBorder="1" applyAlignment="1">
      <alignment horizontal="right"/>
    </xf>
    <xf numFmtId="165" fontId="0" fillId="0" borderId="8" xfId="1" applyNumberFormat="1" applyFont="1" applyBorder="1"/>
    <xf numFmtId="4" fontId="0" fillId="0" borderId="8" xfId="0" applyNumberFormat="1" applyBorder="1"/>
    <xf numFmtId="0" fontId="2" fillId="0" borderId="6" xfId="0" applyFont="1" applyBorder="1"/>
    <xf numFmtId="0" fontId="2" fillId="0" borderId="10" xfId="0" applyFont="1" applyBorder="1"/>
    <xf numFmtId="0" fontId="0" fillId="0" borderId="1" xfId="0" applyBorder="1" applyAlignment="1">
      <alignment horizontal="center"/>
    </xf>
    <xf numFmtId="165" fontId="0" fillId="0" borderId="10" xfId="1" applyNumberFormat="1" applyFont="1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167" fontId="5" fillId="0" borderId="12" xfId="2" applyNumberFormat="1" applyFont="1" applyFill="1" applyBorder="1"/>
    <xf numFmtId="165" fontId="11" fillId="0" borderId="12" xfId="3" applyNumberFormat="1" applyFont="1" applyFill="1" applyBorder="1" applyAlignment="1" applyProtection="1"/>
    <xf numFmtId="0" fontId="0" fillId="0" borderId="1" xfId="0" applyFont="1" applyBorder="1"/>
    <xf numFmtId="166" fontId="0" fillId="0" borderId="1" xfId="0" applyNumberFormat="1" applyFont="1" applyBorder="1"/>
    <xf numFmtId="0" fontId="0" fillId="0" borderId="10" xfId="0" applyBorder="1"/>
    <xf numFmtId="0" fontId="0" fillId="3" borderId="8" xfId="0" applyFont="1" applyFill="1" applyBorder="1"/>
    <xf numFmtId="0" fontId="0" fillId="3" borderId="6" xfId="0" applyFont="1" applyFill="1" applyBorder="1"/>
    <xf numFmtId="164" fontId="3" fillId="3" borderId="6" xfId="0" applyNumberFormat="1" applyFont="1" applyFill="1" applyBorder="1"/>
    <xf numFmtId="166" fontId="0" fillId="3" borderId="8" xfId="0" applyNumberFormat="1" applyFont="1" applyFill="1" applyBorder="1"/>
    <xf numFmtId="0" fontId="0" fillId="3" borderId="10" xfId="0" applyFill="1" applyBorder="1"/>
    <xf numFmtId="4" fontId="0" fillId="0" borderId="6" xfId="0" applyNumberFormat="1" applyBorder="1"/>
    <xf numFmtId="0" fontId="0" fillId="3" borderId="10" xfId="0" applyFont="1" applyFill="1" applyBorder="1"/>
    <xf numFmtId="164" fontId="3" fillId="3" borderId="11" xfId="0" applyNumberFormat="1" applyFont="1" applyFill="1" applyBorder="1"/>
    <xf numFmtId="0" fontId="0" fillId="3" borderId="11" xfId="0" applyFill="1" applyBorder="1"/>
    <xf numFmtId="164" fontId="0" fillId="3" borderId="11" xfId="0" applyNumberFormat="1" applyFill="1" applyBorder="1"/>
    <xf numFmtId="0" fontId="4" fillId="0" borderId="0" xfId="2" applyFont="1" applyFill="1"/>
    <xf numFmtId="0" fontId="4" fillId="0" borderId="12" xfId="2" applyFont="1" applyFill="1" applyBorder="1" applyAlignment="1">
      <alignment horizontal="right" wrapText="1"/>
    </xf>
    <xf numFmtId="0" fontId="7" fillId="0" borderId="12" xfId="2" applyFont="1" applyFill="1" applyBorder="1"/>
    <xf numFmtId="167" fontId="4" fillId="0" borderId="12" xfId="2" applyNumberFormat="1" applyFont="1" applyFill="1" applyBorder="1"/>
    <xf numFmtId="10" fontId="4" fillId="0" borderId="12" xfId="2" applyNumberFormat="1" applyFont="1" applyFill="1" applyBorder="1"/>
    <xf numFmtId="0" fontId="6" fillId="0" borderId="0" xfId="2" applyFill="1"/>
    <xf numFmtId="0" fontId="4" fillId="0" borderId="21" xfId="2" applyFont="1" applyFill="1" applyBorder="1" applyAlignment="1">
      <alignment horizontal="right" wrapText="1"/>
    </xf>
    <xf numFmtId="167" fontId="4" fillId="0" borderId="20" xfId="2" applyNumberFormat="1" applyFont="1" applyFill="1" applyBorder="1"/>
    <xf numFmtId="0" fontId="4" fillId="0" borderId="13" xfId="2" applyFont="1" applyFill="1" applyBorder="1" applyAlignment="1">
      <alignment horizontal="right" wrapText="1"/>
    </xf>
    <xf numFmtId="0" fontId="4" fillId="0" borderId="24" xfId="2" applyFont="1" applyFill="1" applyBorder="1" applyAlignment="1">
      <alignment horizontal="right" wrapText="1"/>
    </xf>
    <xf numFmtId="0" fontId="4" fillId="0" borderId="27" xfId="2" applyFont="1" applyFill="1" applyBorder="1" applyAlignment="1">
      <alignment horizontal="right" wrapText="1"/>
    </xf>
    <xf numFmtId="167" fontId="4" fillId="0" borderId="24" xfId="2" applyNumberFormat="1" applyFont="1" applyFill="1" applyBorder="1"/>
    <xf numFmtId="167" fontId="4" fillId="0" borderId="27" xfId="2" applyNumberFormat="1" applyFont="1" applyFill="1" applyBorder="1"/>
    <xf numFmtId="167" fontId="4" fillId="0" borderId="28" xfId="2" applyNumberFormat="1" applyFont="1" applyFill="1" applyBorder="1"/>
    <xf numFmtId="167" fontId="4" fillId="0" borderId="21" xfId="2" applyNumberFormat="1" applyFont="1" applyFill="1" applyBorder="1"/>
    <xf numFmtId="167" fontId="4" fillId="0" borderId="13" xfId="2" applyNumberFormat="1" applyFont="1" applyFill="1" applyBorder="1"/>
    <xf numFmtId="0" fontId="12" fillId="3" borderId="27" xfId="2" applyFont="1" applyFill="1" applyBorder="1"/>
    <xf numFmtId="164" fontId="12" fillId="3" borderId="24" xfId="2" applyNumberFormat="1" applyFont="1" applyFill="1" applyBorder="1"/>
    <xf numFmtId="10" fontId="4" fillId="0" borderId="13" xfId="2" applyNumberFormat="1" applyFont="1" applyFill="1" applyBorder="1"/>
    <xf numFmtId="167" fontId="4" fillId="0" borderId="29" xfId="2" applyNumberFormat="1" applyFont="1" applyFill="1" applyBorder="1"/>
    <xf numFmtId="1" fontId="12" fillId="3" borderId="24" xfId="2" applyNumberFormat="1" applyFont="1" applyFill="1" applyBorder="1"/>
    <xf numFmtId="167" fontId="4" fillId="0" borderId="30" xfId="2" applyNumberFormat="1" applyFont="1" applyFill="1" applyBorder="1"/>
    <xf numFmtId="0" fontId="4" fillId="0" borderId="1" xfId="2" applyFont="1" applyFill="1" applyBorder="1" applyAlignment="1">
      <alignment horizontal="right" wrapText="1"/>
    </xf>
    <xf numFmtId="0" fontId="7" fillId="0" borderId="1" xfId="2" applyFont="1" applyFill="1" applyBorder="1"/>
    <xf numFmtId="167" fontId="4" fillId="0" borderId="1" xfId="2" applyNumberFormat="1" applyFont="1" applyFill="1" applyBorder="1"/>
    <xf numFmtId="10" fontId="4" fillId="0" borderId="1" xfId="2" applyNumberFormat="1" applyFont="1" applyFill="1" applyBorder="1"/>
    <xf numFmtId="167" fontId="4" fillId="0" borderId="6" xfId="2" applyNumberFormat="1" applyFont="1" applyFill="1" applyBorder="1"/>
    <xf numFmtId="0" fontId="4" fillId="0" borderId="8" xfId="2" applyFont="1" applyFill="1" applyBorder="1" applyAlignment="1">
      <alignment horizontal="right" wrapText="1"/>
    </xf>
    <xf numFmtId="167" fontId="4" fillId="0" borderId="8" xfId="2" applyNumberFormat="1" applyFont="1" applyFill="1" applyBorder="1"/>
    <xf numFmtId="0" fontId="4" fillId="0" borderId="6" xfId="2" applyFont="1" applyFill="1" applyBorder="1" applyAlignment="1">
      <alignment horizontal="right" wrapText="1"/>
    </xf>
    <xf numFmtId="0" fontId="4" fillId="0" borderId="10" xfId="2" applyFont="1" applyFill="1" applyBorder="1" applyAlignment="1">
      <alignment horizontal="right" wrapText="1"/>
    </xf>
    <xf numFmtId="167" fontId="4" fillId="0" borderId="10" xfId="2" applyNumberFormat="1" applyFont="1" applyFill="1" applyBorder="1"/>
    <xf numFmtId="10" fontId="4" fillId="0" borderId="10" xfId="2" applyNumberFormat="1" applyFont="1" applyFill="1" applyBorder="1"/>
    <xf numFmtId="0" fontId="5" fillId="3" borderId="10" xfId="2" applyFont="1" applyFill="1" applyBorder="1"/>
    <xf numFmtId="1" fontId="5" fillId="3" borderId="11" xfId="2" applyNumberFormat="1" applyFont="1" applyFill="1" applyBorder="1"/>
    <xf numFmtId="164" fontId="5" fillId="3" borderId="11" xfId="2" applyNumberFormat="1" applyFont="1" applyFill="1" applyBorder="1"/>
    <xf numFmtId="0" fontId="4" fillId="0" borderId="12" xfId="2" applyFont="1" applyFill="1" applyBorder="1"/>
    <xf numFmtId="0" fontId="5" fillId="0" borderId="12" xfId="2" applyFont="1" applyFill="1" applyBorder="1" applyAlignment="1">
      <alignment horizontal="center" wrapText="1"/>
    </xf>
    <xf numFmtId="0" fontId="11" fillId="0" borderId="12" xfId="2" applyFont="1" applyFill="1" applyBorder="1" applyAlignment="1">
      <alignment horizontal="center" wrapText="1"/>
    </xf>
    <xf numFmtId="168" fontId="4" fillId="0" borderId="12" xfId="2" applyNumberFormat="1" applyFont="1" applyFill="1" applyBorder="1"/>
    <xf numFmtId="0" fontId="11" fillId="0" borderId="21" xfId="2" applyFont="1" applyFill="1" applyBorder="1" applyAlignment="1">
      <alignment horizontal="center" wrapText="1"/>
    </xf>
    <xf numFmtId="167" fontId="4" fillId="0" borderId="21" xfId="2" applyNumberFormat="1" applyFont="1" applyFill="1" applyBorder="1" applyAlignment="1">
      <alignment horizontal="right"/>
    </xf>
    <xf numFmtId="0" fontId="5" fillId="0" borderId="13" xfId="2" applyFont="1" applyFill="1" applyBorder="1" applyAlignment="1">
      <alignment horizontal="center" wrapText="1"/>
    </xf>
    <xf numFmtId="168" fontId="4" fillId="0" borderId="13" xfId="2" applyNumberFormat="1" applyFont="1" applyFill="1" applyBorder="1"/>
    <xf numFmtId="168" fontId="4" fillId="0" borderId="21" xfId="2" applyNumberFormat="1" applyFont="1" applyFill="1" applyBorder="1"/>
    <xf numFmtId="0" fontId="5" fillId="0" borderId="27" xfId="2" applyFont="1" applyFill="1" applyBorder="1" applyAlignment="1">
      <alignment horizontal="center" wrapText="1"/>
    </xf>
    <xf numFmtId="0" fontId="4" fillId="0" borderId="27" xfId="2" applyFont="1" applyFill="1" applyBorder="1"/>
    <xf numFmtId="10" fontId="4" fillId="0" borderId="27" xfId="2" applyNumberFormat="1" applyFont="1" applyFill="1" applyBorder="1"/>
    <xf numFmtId="0" fontId="5" fillId="0" borderId="21" xfId="2" applyFont="1" applyFill="1" applyBorder="1" applyAlignment="1">
      <alignment horizontal="center" wrapText="1"/>
    </xf>
    <xf numFmtId="167" fontId="5" fillId="0" borderId="21" xfId="2" applyNumberFormat="1" applyFont="1" applyFill="1" applyBorder="1"/>
    <xf numFmtId="0" fontId="10" fillId="0" borderId="12" xfId="2" applyFont="1" applyFill="1" applyBorder="1"/>
    <xf numFmtId="0" fontId="1" fillId="0" borderId="0" xfId="2" applyFont="1" applyFill="1"/>
    <xf numFmtId="0" fontId="13" fillId="0" borderId="1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center" wrapText="1"/>
    </xf>
    <xf numFmtId="0" fontId="13" fillId="0" borderId="1" xfId="2" applyFont="1" applyFill="1" applyBorder="1"/>
    <xf numFmtId="2" fontId="1" fillId="0" borderId="1" xfId="2" applyNumberFormat="1" applyFont="1" applyFill="1" applyBorder="1" applyAlignment="1">
      <alignment horizontal="right"/>
    </xf>
    <xf numFmtId="2" fontId="1" fillId="0" borderId="1" xfId="2" applyNumberFormat="1" applyFont="1" applyFill="1" applyBorder="1"/>
    <xf numFmtId="0" fontId="13" fillId="0" borderId="6" xfId="2" applyFont="1" applyFill="1" applyBorder="1" applyAlignment="1">
      <alignment horizontal="center" wrapText="1"/>
    </xf>
    <xf numFmtId="0" fontId="14" fillId="0" borderId="6" xfId="2" applyFont="1" applyFill="1" applyBorder="1" applyAlignment="1">
      <alignment horizontal="center" wrapText="1"/>
    </xf>
    <xf numFmtId="2" fontId="1" fillId="0" borderId="6" xfId="2" applyNumberFormat="1" applyFont="1" applyFill="1" applyBorder="1"/>
    <xf numFmtId="0" fontId="14" fillId="0" borderId="8" xfId="2" applyFont="1" applyFill="1" applyBorder="1" applyAlignment="1">
      <alignment horizontal="center" wrapText="1"/>
    </xf>
    <xf numFmtId="0" fontId="1" fillId="3" borderId="10" xfId="2" applyFont="1" applyFill="1" applyBorder="1"/>
    <xf numFmtId="0" fontId="1" fillId="3" borderId="11" xfId="2" applyFont="1" applyFill="1" applyBorder="1"/>
    <xf numFmtId="164" fontId="1" fillId="3" borderId="11" xfId="2" applyNumberFormat="1" applyFont="1" applyFill="1" applyBorder="1"/>
    <xf numFmtId="0" fontId="5" fillId="0" borderId="0" xfId="2" applyFont="1" applyFill="1"/>
    <xf numFmtId="0" fontId="5" fillId="0" borderId="12" xfId="2" applyFont="1" applyFill="1" applyBorder="1" applyAlignment="1">
      <alignment horizontal="right"/>
    </xf>
    <xf numFmtId="0" fontId="5" fillId="0" borderId="21" xfId="2" applyFont="1" applyFill="1" applyBorder="1" applyAlignment="1">
      <alignment horizontal="right"/>
    </xf>
    <xf numFmtId="0" fontId="5" fillId="0" borderId="13" xfId="2" applyFont="1" applyFill="1" applyBorder="1" applyAlignment="1">
      <alignment horizontal="right"/>
    </xf>
    <xf numFmtId="167" fontId="5" fillId="0" borderId="13" xfId="2" applyNumberFormat="1" applyFont="1" applyFill="1" applyBorder="1"/>
    <xf numFmtId="0" fontId="5" fillId="0" borderId="27" xfId="2" applyFont="1" applyFill="1" applyBorder="1" applyAlignment="1">
      <alignment horizontal="right"/>
    </xf>
    <xf numFmtId="165" fontId="11" fillId="0" borderId="27" xfId="3" applyNumberFormat="1" applyFont="1" applyFill="1" applyBorder="1" applyAlignment="1" applyProtection="1"/>
    <xf numFmtId="0" fontId="11" fillId="3" borderId="27" xfId="2" applyFont="1" applyFill="1" applyBorder="1"/>
    <xf numFmtId="1" fontId="11" fillId="3" borderId="24" xfId="2" applyNumberFormat="1" applyFont="1" applyFill="1" applyBorder="1"/>
    <xf numFmtId="164" fontId="11" fillId="3" borderId="24" xfId="2" applyNumberFormat="1" applyFont="1" applyFill="1" applyBorder="1"/>
    <xf numFmtId="167" fontId="4" fillId="0" borderId="22" xfId="2" applyNumberFormat="1" applyFont="1" applyFill="1" applyBorder="1"/>
    <xf numFmtId="0" fontId="0" fillId="0" borderId="6" xfId="0" applyFill="1" applyBorder="1" applyAlignment="1">
      <alignment horizontal="right"/>
    </xf>
    <xf numFmtId="2" fontId="0" fillId="0" borderId="6" xfId="0" applyNumberFormat="1" applyFill="1" applyBorder="1"/>
    <xf numFmtId="0" fontId="0" fillId="0" borderId="10" xfId="0" applyFill="1" applyBorder="1" applyAlignment="1">
      <alignment horizontal="right"/>
    </xf>
    <xf numFmtId="4" fontId="0" fillId="0" borderId="10" xfId="0" applyNumberFormat="1" applyFill="1" applyBorder="1"/>
    <xf numFmtId="4" fontId="0" fillId="0" borderId="6" xfId="0" applyNumberFormat="1" applyFill="1" applyBorder="1"/>
    <xf numFmtId="0" fontId="0" fillId="3" borderId="11" xfId="0" applyFont="1" applyFill="1" applyBorder="1"/>
    <xf numFmtId="0" fontId="15" fillId="0" borderId="0" xfId="8"/>
    <xf numFmtId="0" fontId="15" fillId="0" borderId="0" xfId="8" applyFill="1" applyBorder="1" applyAlignment="1"/>
    <xf numFmtId="0" fontId="2" fillId="0" borderId="0" xfId="0" applyFont="1" applyFill="1" applyBorder="1" applyAlignment="1"/>
    <xf numFmtId="0" fontId="15" fillId="0" borderId="0" xfId="8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5" fillId="0" borderId="0" xfId="8" applyFill="1" applyBorder="1" applyAlignment="1">
      <alignment wrapText="1"/>
    </xf>
    <xf numFmtId="0" fontId="13" fillId="0" borderId="0" xfId="2" applyFont="1" applyFill="1" applyBorder="1" applyAlignment="1">
      <alignment vertical="center"/>
    </xf>
    <xf numFmtId="0" fontId="7" fillId="0" borderId="0" xfId="2" applyFont="1" applyFill="1" applyBorder="1" applyAlignment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2" fontId="0" fillId="0" borderId="11" xfId="0" applyNumberFormat="1" applyBorder="1"/>
    <xf numFmtId="0" fontId="0" fillId="0" borderId="6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2" fillId="0" borderId="11" xfId="0" applyFont="1" applyBorder="1"/>
    <xf numFmtId="0" fontId="2" fillId="0" borderId="0" xfId="0" applyFont="1" applyBorder="1" applyAlignment="1">
      <alignment horizontal="center" vertical="center"/>
    </xf>
    <xf numFmtId="0" fontId="0" fillId="0" borderId="38" xfId="0" applyBorder="1"/>
    <xf numFmtId="2" fontId="0" fillId="0" borderId="10" xfId="0" applyNumberFormat="1" applyBorder="1"/>
    <xf numFmtId="169" fontId="0" fillId="0" borderId="1" xfId="0" applyNumberFormat="1" applyBorder="1"/>
    <xf numFmtId="0" fontId="0" fillId="0" borderId="1" xfId="0" applyBorder="1" applyAlignment="1">
      <alignment horizontal="center"/>
    </xf>
    <xf numFmtId="0" fontId="5" fillId="0" borderId="24" xfId="2" applyFont="1" applyFill="1" applyBorder="1" applyAlignment="1">
      <alignment horizontal="center" wrapText="1"/>
    </xf>
    <xf numFmtId="167" fontId="5" fillId="0" borderId="24" xfId="2" applyNumberFormat="1" applyFont="1" applyFill="1" applyBorder="1"/>
    <xf numFmtId="0" fontId="0" fillId="0" borderId="7" xfId="0" applyBorder="1"/>
    <xf numFmtId="2" fontId="0" fillId="0" borderId="7" xfId="0" applyNumberFormat="1" applyBorder="1"/>
    <xf numFmtId="166" fontId="0" fillId="3" borderId="10" xfId="0" applyNumberFormat="1" applyFont="1" applyFill="1" applyBorder="1"/>
    <xf numFmtId="166" fontId="0" fillId="3" borderId="10" xfId="0" applyNumberFormat="1" applyFill="1" applyBorder="1"/>
    <xf numFmtId="1" fontId="3" fillId="3" borderId="11" xfId="0" applyNumberFormat="1" applyFont="1" applyFill="1" applyBorder="1"/>
    <xf numFmtId="166" fontId="12" fillId="3" borderId="27" xfId="2" applyNumberFormat="1" applyFont="1" applyFill="1" applyBorder="1"/>
    <xf numFmtId="166" fontId="5" fillId="3" borderId="10" xfId="2" applyNumberFormat="1" applyFont="1" applyFill="1" applyBorder="1"/>
    <xf numFmtId="166" fontId="11" fillId="3" borderId="27" xfId="2" applyNumberFormat="1" applyFont="1" applyFill="1" applyBorder="1"/>
    <xf numFmtId="0" fontId="0" fillId="0" borderId="1" xfId="0" applyBorder="1" applyAlignment="1">
      <alignment horizontal="center"/>
    </xf>
    <xf numFmtId="2" fontId="11" fillId="3" borderId="24" xfId="2" applyNumberFormat="1" applyFont="1" applyFill="1" applyBorder="1"/>
    <xf numFmtId="166" fontId="0" fillId="0" borderId="1" xfId="0" applyNumberFormat="1" applyBorder="1"/>
    <xf numFmtId="0" fontId="13" fillId="0" borderId="1" xfId="2" applyFont="1" applyFill="1" applyBorder="1" applyAlignment="1">
      <alignment horizontal="center" wrapText="1"/>
    </xf>
    <xf numFmtId="0" fontId="1" fillId="0" borderId="1" xfId="2" applyFont="1" applyFill="1" applyBorder="1"/>
    <xf numFmtId="0" fontId="0" fillId="0" borderId="1" xfId="0" quotePrefix="1" applyBorder="1" applyAlignment="1">
      <alignment horizontal="center"/>
    </xf>
    <xf numFmtId="166" fontId="1" fillId="3" borderId="10" xfId="2" applyNumberFormat="1" applyFont="1" applyFill="1" applyBorder="1"/>
    <xf numFmtId="2" fontId="1" fillId="0" borderId="0" xfId="2" applyNumberFormat="1" applyFont="1" applyFill="1"/>
    <xf numFmtId="165" fontId="1" fillId="0" borderId="1" xfId="1" applyNumberFormat="1" applyFont="1" applyFill="1" applyBorder="1"/>
    <xf numFmtId="0" fontId="1" fillId="0" borderId="8" xfId="2" applyFont="1" applyFill="1" applyBorder="1"/>
    <xf numFmtId="0" fontId="13" fillId="0" borderId="11" xfId="2" applyFont="1" applyFill="1" applyBorder="1" applyAlignment="1">
      <alignment horizontal="center" wrapText="1"/>
    </xf>
    <xf numFmtId="0" fontId="14" fillId="0" borderId="10" xfId="2" applyFont="1" applyFill="1" applyBorder="1" applyAlignment="1">
      <alignment horizontal="center" wrapText="1"/>
    </xf>
    <xf numFmtId="0" fontId="14" fillId="0" borderId="11" xfId="2" applyFont="1" applyFill="1" applyBorder="1" applyAlignment="1">
      <alignment horizontal="center" wrapText="1"/>
    </xf>
    <xf numFmtId="2" fontId="0" fillId="0" borderId="10" xfId="2" quotePrefix="1" applyNumberFormat="1" applyFont="1" applyFill="1" applyBorder="1" applyAlignment="1">
      <alignment horizontal="right"/>
    </xf>
    <xf numFmtId="2" fontId="1" fillId="0" borderId="11" xfId="2" applyNumberFormat="1" applyFont="1" applyFill="1" applyBorder="1"/>
    <xf numFmtId="2" fontId="1" fillId="0" borderId="10" xfId="2" applyNumberFormat="1" applyFont="1" applyFill="1" applyBorder="1" applyAlignment="1">
      <alignment horizontal="right"/>
    </xf>
    <xf numFmtId="0" fontId="0" fillId="0" borderId="8" xfId="0" applyFill="1" applyBorder="1"/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165" fontId="0" fillId="0" borderId="8" xfId="1" applyNumberFormat="1" applyFont="1" applyFill="1" applyBorder="1"/>
    <xf numFmtId="9" fontId="1" fillId="0" borderId="8" xfId="1" applyNumberFormat="1" applyFont="1" applyFill="1" applyBorder="1"/>
    <xf numFmtId="9" fontId="1" fillId="0" borderId="1" xfId="1" applyNumberFormat="1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1" applyNumberFormat="1" applyFont="1" applyFill="1" applyBorder="1"/>
    <xf numFmtId="0" fontId="15" fillId="0" borderId="33" xfId="8" applyBorder="1" applyAlignment="1">
      <alignment horizontal="left" wrapText="1"/>
    </xf>
    <xf numFmtId="0" fontId="15" fillId="0" borderId="0" xfId="8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2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wrapText="1"/>
    </xf>
    <xf numFmtId="0" fontId="7" fillId="0" borderId="20" xfId="2" applyFont="1" applyFill="1" applyBorder="1" applyAlignment="1">
      <alignment horizontal="center"/>
    </xf>
    <xf numFmtId="0" fontId="7" fillId="0" borderId="32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4" fillId="3" borderId="34" xfId="2" applyFont="1" applyFill="1" applyBorder="1" applyAlignment="1">
      <alignment horizontal="center" wrapText="1"/>
    </xf>
    <xf numFmtId="0" fontId="4" fillId="3" borderId="35" xfId="2" applyFont="1" applyFill="1" applyBorder="1" applyAlignment="1">
      <alignment horizontal="center" wrapText="1"/>
    </xf>
    <xf numFmtId="0" fontId="4" fillId="3" borderId="27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7" fillId="0" borderId="23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/>
    </xf>
    <xf numFmtId="0" fontId="4" fillId="0" borderId="45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3" borderId="11" xfId="2" applyFont="1" applyFill="1" applyBorder="1" applyAlignment="1">
      <alignment horizontal="center" wrapText="1"/>
    </xf>
    <xf numFmtId="0" fontId="7" fillId="0" borderId="8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6" fillId="0" borderId="20" xfId="2" applyFill="1" applyBorder="1"/>
    <xf numFmtId="0" fontId="6" fillId="0" borderId="12" xfId="2" applyFill="1" applyBorder="1"/>
    <xf numFmtId="0" fontId="7" fillId="0" borderId="20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39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2" fillId="0" borderId="8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3" fillId="0" borderId="8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13" fillId="0" borderId="33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wrapText="1"/>
    </xf>
    <xf numFmtId="0" fontId="7" fillId="0" borderId="28" xfId="2" applyFont="1" applyFill="1" applyBorder="1" applyAlignment="1">
      <alignment horizontal="center"/>
    </xf>
    <xf numFmtId="0" fontId="5" fillId="3" borderId="34" xfId="2" applyFont="1" applyFill="1" applyBorder="1" applyAlignment="1">
      <alignment horizontal="center" wrapText="1"/>
    </xf>
    <xf numFmtId="0" fontId="5" fillId="3" borderId="35" xfId="2" applyFont="1" applyFill="1" applyBorder="1" applyAlignment="1">
      <alignment horizontal="center" wrapText="1"/>
    </xf>
    <xf numFmtId="0" fontId="5" fillId="3" borderId="27" xfId="2" applyFont="1" applyFill="1" applyBorder="1" applyAlignment="1">
      <alignment horizontal="center" wrapText="1"/>
    </xf>
    <xf numFmtId="0" fontId="5" fillId="3" borderId="24" xfId="2" applyFont="1" applyFill="1" applyBorder="1" applyAlignment="1">
      <alignment horizontal="center" wrapText="1"/>
    </xf>
    <xf numFmtId="0" fontId="7" fillId="0" borderId="23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5" fillId="0" borderId="21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10" fillId="0" borderId="4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29">
    <cellStyle name="Excel Built-in Percent" xfId="3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eading" xfId="4"/>
    <cellStyle name="Heading1" xfId="5"/>
    <cellStyle name="Hyperlink" xfId="8" builtinId="8"/>
    <cellStyle name="Normal" xfId="0" builtinId="0"/>
    <cellStyle name="Normal 2" xfId="2"/>
    <cellStyle name="Percent" xfId="1" builtin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7"/>
  <sheetViews>
    <sheetView tabSelected="1" workbookViewId="0"/>
  </sheetViews>
  <sheetFormatPr defaultColWidth="8.7109375" defaultRowHeight="15" x14ac:dyDescent="0.25"/>
  <cols>
    <col min="1" max="1" width="19.28515625" bestFit="1" customWidth="1"/>
  </cols>
  <sheetData>
    <row r="1" spans="1:1" x14ac:dyDescent="0.25">
      <c r="A1" t="s">
        <v>80</v>
      </c>
    </row>
    <row r="2" spans="1:1" x14ac:dyDescent="0.25">
      <c r="A2" s="132" t="s">
        <v>82</v>
      </c>
    </row>
    <row r="3" spans="1:1" x14ac:dyDescent="0.25">
      <c r="A3" s="132" t="s">
        <v>83</v>
      </c>
    </row>
    <row r="4" spans="1:1" x14ac:dyDescent="0.25">
      <c r="A4" s="132" t="s">
        <v>85</v>
      </c>
    </row>
    <row r="5" spans="1:1" x14ac:dyDescent="0.25">
      <c r="A5" s="132" t="s">
        <v>86</v>
      </c>
    </row>
    <row r="6" spans="1:1" x14ac:dyDescent="0.25">
      <c r="A6" s="132" t="s">
        <v>87</v>
      </c>
    </row>
    <row r="7" spans="1:1" x14ac:dyDescent="0.25">
      <c r="A7" s="132" t="s">
        <v>88</v>
      </c>
    </row>
    <row r="8" spans="1:1" x14ac:dyDescent="0.25">
      <c r="A8" s="132" t="s">
        <v>89</v>
      </c>
    </row>
    <row r="9" spans="1:1" x14ac:dyDescent="0.25">
      <c r="A9" s="132" t="s">
        <v>90</v>
      </c>
    </row>
    <row r="10" spans="1:1" x14ac:dyDescent="0.25">
      <c r="A10" s="132" t="s">
        <v>91</v>
      </c>
    </row>
    <row r="11" spans="1:1" x14ac:dyDescent="0.25">
      <c r="A11" s="132" t="s">
        <v>92</v>
      </c>
    </row>
    <row r="12" spans="1:1" x14ac:dyDescent="0.25">
      <c r="A12" s="132" t="s">
        <v>93</v>
      </c>
    </row>
    <row r="13" spans="1:1" x14ac:dyDescent="0.25">
      <c r="A13" s="132" t="s">
        <v>96</v>
      </c>
    </row>
    <row r="14" spans="1:1" x14ac:dyDescent="0.25">
      <c r="A14" s="132" t="s">
        <v>84</v>
      </c>
    </row>
    <row r="15" spans="1:1" x14ac:dyDescent="0.25">
      <c r="A15" s="132" t="s">
        <v>94</v>
      </c>
    </row>
    <row r="16" spans="1:1" x14ac:dyDescent="0.25">
      <c r="A16" s="132" t="s">
        <v>115</v>
      </c>
    </row>
    <row r="17" spans="1:1" x14ac:dyDescent="0.25">
      <c r="A17" s="132" t="s">
        <v>95</v>
      </c>
    </row>
  </sheetData>
  <hyperlinks>
    <hyperlink ref="A2" location="Start_2" display="IPC Cat"/>
    <hyperlink ref="A3" location="Start_3" display="1r-2n cicles"/>
    <hyperlink ref="A4" location="Start_4" display="Graus"/>
    <hyperlink ref="A5" location="Start_5" display="Màsters"/>
    <hyperlink ref="A6" location="Start_6" display="Màsters diferenciats"/>
    <hyperlink ref="A7" location="Start_7" display="Doctorat pre-EEES"/>
    <hyperlink ref="A8" location="Start_8" display="Doctorat EEES"/>
    <hyperlink ref="A9" location="Start_9" display="Matrícules successives"/>
    <hyperlink ref="A10" location="Start_10" display="ExtraUE"/>
    <hyperlink ref="A11" location="Start_11" display="Títols"/>
    <hyperlink ref="A12" location="Start_12" display="Gestió expedient"/>
    <hyperlink ref="A13" location="Start_13" display="Taxes pròpies"/>
    <hyperlink ref="A14" location="Start_14" display="UOC 1er i 2on cicles"/>
    <hyperlink ref="A15" location="Start_15" display="UOC graus"/>
    <hyperlink ref="A17" location="Start_16" display="Conjunt 1r-2n i grau"/>
    <hyperlink ref="A16" location="'UOC màsters'!A1" display="UOC màster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5"/>
  <sheetViews>
    <sheetView workbookViewId="0">
      <selection activeCell="A16" sqref="A16"/>
    </sheetView>
  </sheetViews>
  <sheetFormatPr defaultColWidth="9.140625" defaultRowHeight="15" x14ac:dyDescent="0.25"/>
  <cols>
    <col min="1" max="1" width="6.140625" customWidth="1"/>
    <col min="2" max="2" width="15.7109375" customWidth="1"/>
  </cols>
  <sheetData>
    <row r="1" spans="1:3" ht="12.4" customHeight="1" x14ac:dyDescent="0.25">
      <c r="A1" s="133" t="s">
        <v>81</v>
      </c>
      <c r="B1" s="134"/>
    </row>
    <row r="2" spans="1:3" ht="45.4" customHeight="1" x14ac:dyDescent="0.25">
      <c r="A2" s="274" t="s">
        <v>100</v>
      </c>
      <c r="B2" s="275"/>
    </row>
    <row r="3" spans="1:3" x14ac:dyDescent="0.25">
      <c r="A3" s="217" t="s">
        <v>50</v>
      </c>
      <c r="B3" s="217"/>
    </row>
    <row r="4" spans="1:3" x14ac:dyDescent="0.25">
      <c r="A4" s="3">
        <v>2006</v>
      </c>
      <c r="B4" s="27">
        <v>4</v>
      </c>
    </row>
    <row r="5" spans="1:3" x14ac:dyDescent="0.25">
      <c r="A5" s="3">
        <v>2007</v>
      </c>
      <c r="B5" s="27">
        <v>4</v>
      </c>
    </row>
    <row r="6" spans="1:3" x14ac:dyDescent="0.25">
      <c r="A6" s="3">
        <v>2008</v>
      </c>
      <c r="B6" s="27">
        <v>4</v>
      </c>
    </row>
    <row r="7" spans="1:3" x14ac:dyDescent="0.25">
      <c r="A7" s="3">
        <v>2009</v>
      </c>
      <c r="B7" s="27">
        <v>4</v>
      </c>
    </row>
    <row r="8" spans="1:3" x14ac:dyDescent="0.25">
      <c r="A8" s="3">
        <v>2010</v>
      </c>
      <c r="B8" s="27">
        <v>4</v>
      </c>
    </row>
    <row r="9" spans="1:3" x14ac:dyDescent="0.25">
      <c r="A9" s="3">
        <v>2011</v>
      </c>
      <c r="B9" s="27">
        <v>4</v>
      </c>
    </row>
    <row r="10" spans="1:3" x14ac:dyDescent="0.25">
      <c r="A10" s="3">
        <v>2012</v>
      </c>
      <c r="B10" s="35">
        <v>4</v>
      </c>
      <c r="C10" t="s">
        <v>117</v>
      </c>
    </row>
    <row r="11" spans="1:3" x14ac:dyDescent="0.25">
      <c r="A11" s="3">
        <v>2013</v>
      </c>
      <c r="B11" s="153">
        <v>4</v>
      </c>
      <c r="C11" t="s">
        <v>117</v>
      </c>
    </row>
    <row r="12" spans="1:3" x14ac:dyDescent="0.25">
      <c r="A12" s="3">
        <v>2014</v>
      </c>
      <c r="B12" s="164">
        <v>4</v>
      </c>
      <c r="C12" t="s">
        <v>117</v>
      </c>
    </row>
    <row r="13" spans="1:3" x14ac:dyDescent="0.25">
      <c r="A13" s="3">
        <v>2015</v>
      </c>
      <c r="B13" s="169" t="s">
        <v>124</v>
      </c>
      <c r="C13" t="s">
        <v>123</v>
      </c>
    </row>
    <row r="14" spans="1:3" x14ac:dyDescent="0.25">
      <c r="A14" s="3">
        <v>2016</v>
      </c>
      <c r="B14" s="169" t="s">
        <v>124</v>
      </c>
      <c r="C14" t="s">
        <v>123</v>
      </c>
    </row>
    <row r="15" spans="1:3" x14ac:dyDescent="0.25">
      <c r="A15" s="3">
        <v>2017</v>
      </c>
      <c r="B15" s="169" t="s">
        <v>124</v>
      </c>
      <c r="C15" t="s">
        <v>123</v>
      </c>
    </row>
  </sheetData>
  <mergeCells count="2">
    <mergeCell ref="A3:B3"/>
    <mergeCell ref="A2:B2"/>
  </mergeCells>
  <hyperlinks>
    <hyperlink ref="A1" location="Index" display="Back to Index"/>
  </hyperlinks>
  <printOptions horizontalCentered="1" verticalCentered="1"/>
  <pageMargins left="0.11811023622047245" right="0.11811023622047245" top="0.74803149606299213" bottom="0.74803149606299213" header="0.31496062992125984" footer="0.31496062992125984"/>
  <headerFooter>
    <oddHeader>&amp;CPREUS CATALUNYA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2"/>
  <sheetViews>
    <sheetView workbookViewId="0">
      <selection activeCell="A3" sqref="A3:A5"/>
    </sheetView>
  </sheetViews>
  <sheetFormatPr defaultColWidth="8.7109375" defaultRowHeight="14.25" x14ac:dyDescent="0.2"/>
  <cols>
    <col min="1" max="1" width="5" style="56" bestFit="1" customWidth="1"/>
    <col min="2" max="2" width="11.140625" style="56" customWidth="1"/>
    <col min="3" max="3" width="11.7109375" style="56" customWidth="1"/>
    <col min="4" max="4" width="11.42578125" style="56" customWidth="1"/>
    <col min="5" max="5" width="5.28515625" style="56" bestFit="1" customWidth="1"/>
    <col min="6" max="6" width="6.42578125" style="56" bestFit="1" customWidth="1"/>
    <col min="7" max="9" width="12" style="56" bestFit="1" customWidth="1"/>
    <col min="10" max="10" width="10.7109375" style="56" bestFit="1" customWidth="1"/>
    <col min="11" max="11" width="11.7109375" style="56" bestFit="1" customWidth="1"/>
    <col min="12" max="12" width="7.7109375" style="56" bestFit="1" customWidth="1"/>
    <col min="13" max="16384" width="8.7109375" style="56"/>
  </cols>
  <sheetData>
    <row r="1" spans="1:12" ht="15" x14ac:dyDescent="0.2">
      <c r="A1" s="135" t="s">
        <v>81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5" x14ac:dyDescent="0.25">
      <c r="A2" s="230" t="s">
        <v>101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ht="15" x14ac:dyDescent="0.2">
      <c r="A3" s="276"/>
      <c r="B3" s="278" t="s">
        <v>10</v>
      </c>
      <c r="C3" s="278"/>
      <c r="D3" s="279"/>
      <c r="E3" s="240" t="s">
        <v>2</v>
      </c>
      <c r="F3" s="241"/>
      <c r="G3" s="280" t="s">
        <v>11</v>
      </c>
      <c r="H3" s="278"/>
      <c r="I3" s="278"/>
      <c r="J3" s="278"/>
      <c r="K3" s="278"/>
      <c r="L3" s="278"/>
    </row>
    <row r="4" spans="1:12" ht="15" x14ac:dyDescent="0.2">
      <c r="A4" s="277"/>
      <c r="B4" s="281" t="s">
        <v>64</v>
      </c>
      <c r="C4" s="281"/>
      <c r="D4" s="282"/>
      <c r="E4" s="242"/>
      <c r="F4" s="243"/>
      <c r="G4" s="283" t="s">
        <v>55</v>
      </c>
      <c r="H4" s="284"/>
      <c r="I4" s="285"/>
      <c r="J4" s="286" t="s">
        <v>68</v>
      </c>
      <c r="K4" s="284"/>
      <c r="L4" s="284"/>
    </row>
    <row r="5" spans="1:12" ht="38.25" x14ac:dyDescent="0.2">
      <c r="A5" s="277"/>
      <c r="B5" s="88" t="s">
        <v>65</v>
      </c>
      <c r="C5" s="88" t="s">
        <v>66</v>
      </c>
      <c r="D5" s="91" t="s">
        <v>67</v>
      </c>
      <c r="E5" s="242"/>
      <c r="F5" s="243"/>
      <c r="G5" s="93" t="s">
        <v>65</v>
      </c>
      <c r="H5" s="88" t="s">
        <v>66</v>
      </c>
      <c r="I5" s="91" t="s">
        <v>67</v>
      </c>
      <c r="J5" s="96" t="s">
        <v>65</v>
      </c>
      <c r="K5" s="88" t="s">
        <v>66</v>
      </c>
      <c r="L5" s="89" t="s">
        <v>67</v>
      </c>
    </row>
    <row r="6" spans="1:12" ht="15" x14ac:dyDescent="0.25">
      <c r="A6" s="53">
        <v>2001</v>
      </c>
      <c r="B6" s="54">
        <v>81.14</v>
      </c>
      <c r="C6" s="54">
        <v>100.49</v>
      </c>
      <c r="D6" s="65">
        <v>147.11000000000001</v>
      </c>
      <c r="E6" s="67"/>
      <c r="F6" s="71">
        <v>1</v>
      </c>
      <c r="G6" s="94">
        <f>B6*$F6</f>
        <v>81.14</v>
      </c>
      <c r="H6" s="90">
        <f t="shared" ref="H6:I17" si="0">C6*$F6</f>
        <v>100.49</v>
      </c>
      <c r="I6" s="95">
        <f t="shared" si="0"/>
        <v>147.11000000000001</v>
      </c>
      <c r="J6" s="97"/>
      <c r="K6" s="87"/>
      <c r="L6" s="87"/>
    </row>
    <row r="7" spans="1:12" ht="15" x14ac:dyDescent="0.25">
      <c r="A7" s="53">
        <v>2002</v>
      </c>
      <c r="B7" s="54">
        <v>105.21</v>
      </c>
      <c r="C7" s="54">
        <v>105.21</v>
      </c>
      <c r="D7" s="65">
        <v>154.02000000000001</v>
      </c>
      <c r="E7" s="67">
        <f>'IPC Cat'!B8</f>
        <v>3.7</v>
      </c>
      <c r="F7" s="68">
        <f t="shared" ref="F7:F18" si="1">F6/(1+E7/100)</f>
        <v>0.96432015429122475</v>
      </c>
      <c r="G7" s="94">
        <f t="shared" ref="G7:G17" si="2">B7*$F7</f>
        <v>101.45612343297975</v>
      </c>
      <c r="H7" s="90">
        <f t="shared" si="0"/>
        <v>101.45612343297975</v>
      </c>
      <c r="I7" s="95">
        <f t="shared" si="0"/>
        <v>148.52459016393445</v>
      </c>
      <c r="J7" s="98">
        <f>(G7-G$6)/G$6</f>
        <v>0.2503835769408399</v>
      </c>
      <c r="K7" s="55">
        <f t="shared" ref="K7:L17" si="3">(H7-H$6)/H$6</f>
        <v>9.6141251167256112E-3</v>
      </c>
      <c r="L7" s="55">
        <f t="shared" si="3"/>
        <v>9.6158667931101512E-3</v>
      </c>
    </row>
    <row r="8" spans="1:12" ht="15" x14ac:dyDescent="0.25">
      <c r="A8" s="53">
        <v>2003</v>
      </c>
      <c r="B8" s="54">
        <v>120</v>
      </c>
      <c r="C8" s="54">
        <v>120</v>
      </c>
      <c r="D8" s="65">
        <v>155</v>
      </c>
      <c r="E8" s="67">
        <f>'IPC Cat'!B9</f>
        <v>3.1</v>
      </c>
      <c r="F8" s="68">
        <f t="shared" si="1"/>
        <v>0.93532507690710454</v>
      </c>
      <c r="G8" s="94">
        <f t="shared" si="2"/>
        <v>112.23900922885254</v>
      </c>
      <c r="H8" s="90">
        <f t="shared" si="0"/>
        <v>112.23900922885254</v>
      </c>
      <c r="I8" s="95">
        <f t="shared" si="0"/>
        <v>144.97538692060121</v>
      </c>
      <c r="J8" s="98">
        <f t="shared" ref="J8:J17" si="4">(G8-G$6)/G$6</f>
        <v>0.38327593331097531</v>
      </c>
      <c r="K8" s="55">
        <f t="shared" si="3"/>
        <v>0.11691719801823608</v>
      </c>
      <c r="L8" s="55">
        <f t="shared" si="3"/>
        <v>-1.4510319348778489E-2</v>
      </c>
    </row>
    <row r="9" spans="1:12" ht="15" x14ac:dyDescent="0.25">
      <c r="A9" s="53">
        <v>2004</v>
      </c>
      <c r="B9" s="54">
        <v>130</v>
      </c>
      <c r="C9" s="54">
        <v>130</v>
      </c>
      <c r="D9" s="92">
        <v>160</v>
      </c>
      <c r="E9" s="67">
        <f>'IPC Cat'!B10</f>
        <v>3.9</v>
      </c>
      <c r="F9" s="68">
        <f t="shared" si="1"/>
        <v>0.90021662839952321</v>
      </c>
      <c r="G9" s="94">
        <f t="shared" si="2"/>
        <v>117.02816169193802</v>
      </c>
      <c r="H9" s="90">
        <f t="shared" si="0"/>
        <v>117.02816169193802</v>
      </c>
      <c r="I9" s="95">
        <f t="shared" si="0"/>
        <v>144.03466054392371</v>
      </c>
      <c r="J9" s="98">
        <f t="shared" si="4"/>
        <v>0.44229925674067072</v>
      </c>
      <c r="K9" s="55">
        <f t="shared" si="3"/>
        <v>0.16457519844699006</v>
      </c>
      <c r="L9" s="55">
        <f t="shared" si="3"/>
        <v>-2.0905033349713185E-2</v>
      </c>
    </row>
    <row r="10" spans="1:12" ht="15" x14ac:dyDescent="0.25">
      <c r="A10" s="53">
        <v>2005</v>
      </c>
      <c r="B10" s="54">
        <v>155</v>
      </c>
      <c r="C10" s="54">
        <v>155</v>
      </c>
      <c r="D10" s="92">
        <v>175</v>
      </c>
      <c r="E10" s="67">
        <f>'IPC Cat'!B11</f>
        <v>3.6</v>
      </c>
      <c r="F10" s="68">
        <f t="shared" si="1"/>
        <v>0.86893496949760929</v>
      </c>
      <c r="G10" s="94">
        <f t="shared" si="2"/>
        <v>134.68492027212943</v>
      </c>
      <c r="H10" s="90">
        <f t="shared" si="0"/>
        <v>134.68492027212943</v>
      </c>
      <c r="I10" s="95">
        <f t="shared" si="0"/>
        <v>152.06361966208163</v>
      </c>
      <c r="J10" s="98">
        <f t="shared" si="4"/>
        <v>0.65990781700923629</v>
      </c>
      <c r="K10" s="55">
        <f t="shared" si="3"/>
        <v>0.34028182179450134</v>
      </c>
      <c r="L10" s="55">
        <f t="shared" si="3"/>
        <v>3.3672895534509015E-2</v>
      </c>
    </row>
    <row r="11" spans="1:12" ht="15" x14ac:dyDescent="0.25">
      <c r="A11" s="53">
        <v>2006</v>
      </c>
      <c r="B11" s="54">
        <v>155</v>
      </c>
      <c r="C11" s="54">
        <v>155</v>
      </c>
      <c r="D11" s="92">
        <v>175</v>
      </c>
      <c r="E11" s="67">
        <f>'IPC Cat'!B12</f>
        <v>4.0999999999999996</v>
      </c>
      <c r="F11" s="68">
        <f t="shared" si="1"/>
        <v>0.83471178626091191</v>
      </c>
      <c r="G11" s="94">
        <f t="shared" si="2"/>
        <v>129.38032687044134</v>
      </c>
      <c r="H11" s="90">
        <f t="shared" si="0"/>
        <v>129.38032687044134</v>
      </c>
      <c r="I11" s="95">
        <f t="shared" si="0"/>
        <v>146.07456259565959</v>
      </c>
      <c r="J11" s="98">
        <f t="shared" si="4"/>
        <v>0.59453200481194646</v>
      </c>
      <c r="K11" s="55">
        <f t="shared" si="3"/>
        <v>0.28749454543179764</v>
      </c>
      <c r="L11" s="55">
        <f t="shared" si="3"/>
        <v>-7.0385249428348015E-3</v>
      </c>
    </row>
    <row r="12" spans="1:12" ht="15" x14ac:dyDescent="0.25">
      <c r="A12" s="53">
        <v>2007</v>
      </c>
      <c r="B12" s="54">
        <v>162.29</v>
      </c>
      <c r="C12" s="54">
        <v>162.29</v>
      </c>
      <c r="D12" s="65">
        <v>183.23</v>
      </c>
      <c r="E12" s="67">
        <f>'IPC Cat'!B13</f>
        <v>2.6</v>
      </c>
      <c r="F12" s="68">
        <f t="shared" si="1"/>
        <v>0.81355924586833517</v>
      </c>
      <c r="G12" s="94">
        <f t="shared" si="2"/>
        <v>132.03253001197211</v>
      </c>
      <c r="H12" s="90">
        <f t="shared" si="0"/>
        <v>132.03253001197211</v>
      </c>
      <c r="I12" s="95">
        <f t="shared" si="0"/>
        <v>149.06846062045506</v>
      </c>
      <c r="J12" s="98">
        <f t="shared" si="4"/>
        <v>0.6272187578502848</v>
      </c>
      <c r="K12" s="55">
        <f t="shared" si="3"/>
        <v>0.31388725258206907</v>
      </c>
      <c r="L12" s="55">
        <f t="shared" si="3"/>
        <v>1.3312899330127404E-2</v>
      </c>
    </row>
    <row r="13" spans="1:12" ht="15" x14ac:dyDescent="0.25">
      <c r="A13" s="53">
        <v>2008</v>
      </c>
      <c r="B13" s="54">
        <v>170.75</v>
      </c>
      <c r="C13" s="54">
        <v>170.75</v>
      </c>
      <c r="D13" s="92">
        <v>193</v>
      </c>
      <c r="E13" s="67">
        <f>'IPC Cat'!B14</f>
        <v>4.5</v>
      </c>
      <c r="F13" s="68">
        <f t="shared" si="1"/>
        <v>0.77852559413237821</v>
      </c>
      <c r="G13" s="94">
        <f t="shared" si="2"/>
        <v>132.93324519810358</v>
      </c>
      <c r="H13" s="90">
        <f t="shared" si="0"/>
        <v>132.93324519810358</v>
      </c>
      <c r="I13" s="95">
        <f t="shared" si="0"/>
        <v>150.25543966754898</v>
      </c>
      <c r="J13" s="98">
        <f t="shared" si="4"/>
        <v>0.63831951193127401</v>
      </c>
      <c r="K13" s="55">
        <f t="shared" si="3"/>
        <v>0.32285048460646415</v>
      </c>
      <c r="L13" s="55">
        <f t="shared" si="3"/>
        <v>2.1381548960294813E-2</v>
      </c>
    </row>
    <row r="14" spans="1:12" ht="15" x14ac:dyDescent="0.25">
      <c r="A14" s="53">
        <v>2009</v>
      </c>
      <c r="B14" s="54">
        <v>184</v>
      </c>
      <c r="C14" s="54">
        <v>184</v>
      </c>
      <c r="D14" s="65">
        <v>206</v>
      </c>
      <c r="E14" s="161">
        <f>'IPC Cat'!B15</f>
        <v>-0.3</v>
      </c>
      <c r="F14" s="68">
        <f t="shared" si="1"/>
        <v>0.78086819872856394</v>
      </c>
      <c r="G14" s="94">
        <f t="shared" si="2"/>
        <v>143.67974856605576</v>
      </c>
      <c r="H14" s="90">
        <f t="shared" si="0"/>
        <v>143.67974856605576</v>
      </c>
      <c r="I14" s="95">
        <f t="shared" si="0"/>
        <v>160.85884893808418</v>
      </c>
      <c r="J14" s="98">
        <f t="shared" si="4"/>
        <v>0.77076347752102248</v>
      </c>
      <c r="K14" s="55">
        <f t="shared" si="3"/>
        <v>0.42979150727491067</v>
      </c>
      <c r="L14" s="55">
        <f t="shared" si="3"/>
        <v>9.3459648821182545E-2</v>
      </c>
    </row>
    <row r="15" spans="1:12" ht="15" x14ac:dyDescent="0.25">
      <c r="A15" s="53">
        <v>2010</v>
      </c>
      <c r="B15" s="54">
        <v>200</v>
      </c>
      <c r="C15" s="54">
        <v>200</v>
      </c>
      <c r="D15" s="65">
        <v>200</v>
      </c>
      <c r="E15" s="161">
        <f>'IPC Cat'!B16</f>
        <v>2</v>
      </c>
      <c r="F15" s="68">
        <f t="shared" si="1"/>
        <v>0.76555705757702341</v>
      </c>
      <c r="G15" s="94">
        <f t="shared" si="2"/>
        <v>153.11141151540468</v>
      </c>
      <c r="H15" s="90">
        <f t="shared" si="0"/>
        <v>153.11141151540468</v>
      </c>
      <c r="I15" s="95">
        <f t="shared" si="0"/>
        <v>153.11141151540468</v>
      </c>
      <c r="J15" s="98">
        <f t="shared" si="4"/>
        <v>0.88700285328327189</v>
      </c>
      <c r="K15" s="55">
        <f t="shared" si="3"/>
        <v>0.52364823878400524</v>
      </c>
      <c r="L15" s="55">
        <f t="shared" si="3"/>
        <v>4.0795401505028001E-2</v>
      </c>
    </row>
    <row r="16" spans="1:12" ht="15" x14ac:dyDescent="0.25">
      <c r="A16" s="53">
        <v>2011</v>
      </c>
      <c r="B16" s="54">
        <v>207.2</v>
      </c>
      <c r="C16" s="54">
        <v>207.2</v>
      </c>
      <c r="D16" s="65">
        <v>207.2</v>
      </c>
      <c r="E16" s="67">
        <f>'IPC Cat'!B17</f>
        <v>3.5</v>
      </c>
      <c r="F16" s="68">
        <f t="shared" si="1"/>
        <v>0.73966865466379084</v>
      </c>
      <c r="G16" s="94">
        <f t="shared" si="2"/>
        <v>153.25934524633746</v>
      </c>
      <c r="H16" s="90">
        <f t="shared" si="0"/>
        <v>153.25934524633746</v>
      </c>
      <c r="I16" s="95">
        <f t="shared" si="0"/>
        <v>153.25934524633746</v>
      </c>
      <c r="J16" s="98">
        <f t="shared" si="4"/>
        <v>0.88882604444586466</v>
      </c>
      <c r="K16" s="55">
        <f t="shared" si="3"/>
        <v>0.52512036268621221</v>
      </c>
      <c r="L16" s="55">
        <f t="shared" si="3"/>
        <v>4.1801000926772115E-2</v>
      </c>
    </row>
    <row r="17" spans="1:12" ht="15" x14ac:dyDescent="0.25">
      <c r="A17" s="53">
        <v>2012</v>
      </c>
      <c r="B17" s="54">
        <v>211.97</v>
      </c>
      <c r="C17" s="54">
        <v>211.97</v>
      </c>
      <c r="D17" s="65">
        <v>211.97</v>
      </c>
      <c r="E17" s="67">
        <f>'IPC Cat'!B18</f>
        <v>2.2999999999999998</v>
      </c>
      <c r="F17" s="68">
        <f t="shared" si="1"/>
        <v>0.72303876311221005</v>
      </c>
      <c r="G17" s="94">
        <f t="shared" si="2"/>
        <v>153.26252661689517</v>
      </c>
      <c r="H17" s="90">
        <f t="shared" si="0"/>
        <v>153.26252661689517</v>
      </c>
      <c r="I17" s="95">
        <f t="shared" si="0"/>
        <v>153.26252661689517</v>
      </c>
      <c r="J17" s="98">
        <f t="shared" si="4"/>
        <v>0.88886525285796369</v>
      </c>
      <c r="K17" s="55">
        <f t="shared" si="3"/>
        <v>0.52515202126475446</v>
      </c>
      <c r="L17" s="55">
        <f t="shared" si="3"/>
        <v>4.1822626720788243E-2</v>
      </c>
    </row>
    <row r="18" spans="1:12" ht="15" x14ac:dyDescent="0.25">
      <c r="A18" s="53">
        <v>2013</v>
      </c>
      <c r="B18" s="54">
        <v>216.63</v>
      </c>
      <c r="C18" s="54">
        <v>216.63</v>
      </c>
      <c r="D18" s="54">
        <v>216.63</v>
      </c>
      <c r="E18" s="67">
        <f>'IPC Cat'!B19</f>
        <v>2.2000000000000002</v>
      </c>
      <c r="F18" s="68">
        <f t="shared" si="1"/>
        <v>0.70747432789844422</v>
      </c>
      <c r="G18" s="94">
        <f t="shared" ref="G18" si="5">B18*$F18</f>
        <v>153.26016365263996</v>
      </c>
      <c r="H18" s="90">
        <f t="shared" ref="H18" si="6">C18*$F18</f>
        <v>153.26016365263996</v>
      </c>
      <c r="I18" s="95">
        <f t="shared" ref="I18" si="7">D18*$F18</f>
        <v>153.26016365263996</v>
      </c>
      <c r="J18" s="98">
        <f t="shared" ref="J18" si="8">(G18-G$6)/G$6</f>
        <v>0.88883613079418244</v>
      </c>
      <c r="K18" s="55">
        <f t="shared" ref="K18" si="9">(H18-H$6)/H$6</f>
        <v>0.5251285068428696</v>
      </c>
      <c r="L18" s="55">
        <f t="shared" ref="L18" si="10">(I18-I$6)/I$6</f>
        <v>4.1806564153626172E-2</v>
      </c>
    </row>
    <row r="19" spans="1:12" ht="15" x14ac:dyDescent="0.25">
      <c r="A19" s="53">
        <v>2014</v>
      </c>
      <c r="B19" s="54">
        <v>218.13</v>
      </c>
      <c r="C19" s="54">
        <v>218.15</v>
      </c>
      <c r="D19" s="54">
        <v>218.15</v>
      </c>
      <c r="E19" s="67">
        <f>'IPC Cat'!B20</f>
        <v>0.5</v>
      </c>
      <c r="F19" s="68">
        <f t="shared" ref="F19" si="11">F18/(1+E19/100)</f>
        <v>0.70395455512283012</v>
      </c>
      <c r="G19" s="94">
        <f t="shared" ref="G19" si="12">B19*$F19</f>
        <v>153.55360710894294</v>
      </c>
      <c r="H19" s="90">
        <f t="shared" ref="H19" si="13">C19*$F19</f>
        <v>153.56768620004539</v>
      </c>
      <c r="I19" s="95">
        <f t="shared" ref="I19" si="14">D19*$F19</f>
        <v>153.56768620004539</v>
      </c>
      <c r="J19" s="98">
        <f t="shared" ref="J19" si="15">(G19-G$6)/G$6</f>
        <v>0.89245263875946435</v>
      </c>
      <c r="K19" s="55">
        <f t="shared" ref="K19" si="16">(H19-H$6)/H$6</f>
        <v>0.52818873718823156</v>
      </c>
      <c r="L19" s="55">
        <f t="shared" ref="L19" si="17">(I19-I$6)/I$6</f>
        <v>4.3896990007785824E-2</v>
      </c>
    </row>
    <row r="20" spans="1:12" ht="15" x14ac:dyDescent="0.25">
      <c r="A20" s="53">
        <v>2015</v>
      </c>
      <c r="B20" s="54">
        <v>218.15</v>
      </c>
      <c r="C20" s="54">
        <v>218.15</v>
      </c>
      <c r="D20" s="54">
        <v>218.15</v>
      </c>
      <c r="E20" s="67">
        <f>'IPC Cat'!B21</f>
        <v>0.1</v>
      </c>
      <c r="F20" s="68">
        <f t="shared" ref="F20:F21" si="18">F19/(1+E20/100)</f>
        <v>0.70325130381901113</v>
      </c>
      <c r="G20" s="94">
        <f t="shared" ref="G20:G21" si="19">B20*$F20</f>
        <v>153.41427192811727</v>
      </c>
      <c r="H20" s="90">
        <f t="shared" ref="H20:H21" si="20">C20*$F20</f>
        <v>153.41427192811727</v>
      </c>
      <c r="I20" s="95">
        <f t="shared" ref="I20:I21" si="21">D20*$F20</f>
        <v>153.41427192811727</v>
      </c>
      <c r="J20" s="98">
        <f t="shared" ref="J20:J21" si="22">(G20-G$6)/G$6</f>
        <v>0.89073541937536693</v>
      </c>
      <c r="K20" s="55">
        <f t="shared" ref="K20:K21" si="23">(H20-H$6)/H$6</f>
        <v>0.52666207511311858</v>
      </c>
      <c r="L20" s="55">
        <f t="shared" ref="L20:L21" si="24">(I20-I$6)/I$6</f>
        <v>4.2854135871913931E-2</v>
      </c>
    </row>
    <row r="21" spans="1:12" ht="15" x14ac:dyDescent="0.25">
      <c r="A21" s="53">
        <v>2016</v>
      </c>
      <c r="B21" s="54">
        <v>218.15</v>
      </c>
      <c r="C21" s="54">
        <v>218.15</v>
      </c>
      <c r="D21" s="54">
        <v>218.15</v>
      </c>
      <c r="E21" s="161">
        <f>'IPC Cat'!B22</f>
        <v>-0.7</v>
      </c>
      <c r="F21" s="68">
        <f t="shared" si="18"/>
        <v>0.70820876517523779</v>
      </c>
      <c r="G21" s="94">
        <f t="shared" si="19"/>
        <v>154.49574212297813</v>
      </c>
      <c r="H21" s="90">
        <f t="shared" si="20"/>
        <v>154.49574212297813</v>
      </c>
      <c r="I21" s="95">
        <f t="shared" si="21"/>
        <v>154.49574212297813</v>
      </c>
      <c r="J21" s="98">
        <f t="shared" si="22"/>
        <v>0.90406386644045023</v>
      </c>
      <c r="K21" s="55">
        <f t="shared" si="23"/>
        <v>0.53742404341703787</v>
      </c>
      <c r="L21" s="55">
        <f t="shared" si="24"/>
        <v>5.0205574896187308E-2</v>
      </c>
    </row>
    <row r="22" spans="1:12" ht="15" x14ac:dyDescent="0.25">
      <c r="A22" s="53">
        <v>2017</v>
      </c>
      <c r="B22" s="54">
        <v>218.15</v>
      </c>
      <c r="C22" s="54">
        <v>218.15</v>
      </c>
      <c r="D22" s="54">
        <v>218.15</v>
      </c>
      <c r="E22" s="161">
        <f>'IPC Cat'!B23</f>
        <v>2.1</v>
      </c>
      <c r="F22" s="68">
        <f t="shared" ref="F22" si="25">F21/(1+E22/100)</f>
        <v>0.69364227735086958</v>
      </c>
      <c r="G22" s="94">
        <f t="shared" ref="G22" si="26">B22*$F22</f>
        <v>151.31806280409219</v>
      </c>
      <c r="H22" s="90">
        <f t="shared" ref="H22" si="27">C22*$F22</f>
        <v>151.31806280409219</v>
      </c>
      <c r="I22" s="95">
        <f t="shared" ref="I22" si="28">D22*$F22</f>
        <v>151.31806280409219</v>
      </c>
      <c r="J22" s="98">
        <f t="shared" ref="J22" si="29">(G22-G$6)/G$6</f>
        <v>0.86490094656263483</v>
      </c>
      <c r="K22" s="55">
        <f t="shared" ref="K22" si="30">(H22-H$6)/H$6</f>
        <v>0.505802197274278</v>
      </c>
      <c r="L22" s="55">
        <f t="shared" ref="L22" si="31">(I22-I$6)/I$6</f>
        <v>2.8604872572171702E-2</v>
      </c>
    </row>
  </sheetData>
  <mergeCells count="8">
    <mergeCell ref="A2:L2"/>
    <mergeCell ref="A3:A5"/>
    <mergeCell ref="B3:D3"/>
    <mergeCell ref="E3:F5"/>
    <mergeCell ref="G3:L3"/>
    <mergeCell ref="B4:D4"/>
    <mergeCell ref="G4:I4"/>
    <mergeCell ref="J4:L4"/>
  </mergeCells>
  <hyperlinks>
    <hyperlink ref="A1" location="Index" display="Back to Index"/>
  </hyperlinks>
  <pageMargins left="0" right="0" top="0.39409448818897641" bottom="0.39409448818897641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2"/>
  <sheetViews>
    <sheetView workbookViewId="0">
      <selection activeCell="A3" sqref="A3:A5"/>
    </sheetView>
  </sheetViews>
  <sheetFormatPr defaultColWidth="8.7109375" defaultRowHeight="14.25" x14ac:dyDescent="0.2"/>
  <cols>
    <col min="1" max="1" width="5.5703125" style="56" bestFit="1" customWidth="1"/>
    <col min="2" max="3" width="8.42578125" style="56" bestFit="1" customWidth="1"/>
    <col min="4" max="4" width="8.28515625" style="56" bestFit="1" customWidth="1"/>
    <col min="5" max="5" width="5.28515625" style="56" bestFit="1" customWidth="1"/>
    <col min="6" max="6" width="6.42578125" style="56" bestFit="1" customWidth="1"/>
    <col min="7" max="8" width="8.42578125" style="56" bestFit="1" customWidth="1"/>
    <col min="9" max="9" width="9.140625" style="56" customWidth="1"/>
    <col min="10" max="10" width="8.42578125" style="56" bestFit="1" customWidth="1"/>
    <col min="11" max="16384" width="8.7109375" style="56"/>
  </cols>
  <sheetData>
    <row r="1" spans="1:10" ht="15" x14ac:dyDescent="0.2">
      <c r="A1" s="135" t="s">
        <v>81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" x14ac:dyDescent="0.25">
      <c r="A2" s="230" t="s">
        <v>79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14.65" customHeight="1" x14ac:dyDescent="0.2">
      <c r="A3" s="276"/>
      <c r="B3" s="287" t="s">
        <v>10</v>
      </c>
      <c r="C3" s="288"/>
      <c r="D3" s="289"/>
      <c r="E3" s="240" t="s">
        <v>2</v>
      </c>
      <c r="F3" s="241"/>
      <c r="G3" s="280" t="s">
        <v>11</v>
      </c>
      <c r="H3" s="278"/>
      <c r="I3" s="278"/>
      <c r="J3" s="278"/>
    </row>
    <row r="4" spans="1:10" ht="31.5" customHeight="1" x14ac:dyDescent="0.2">
      <c r="A4" s="277"/>
      <c r="B4" s="279"/>
      <c r="C4" s="290"/>
      <c r="D4" s="291"/>
      <c r="E4" s="242"/>
      <c r="F4" s="243"/>
      <c r="G4" s="283" t="s">
        <v>55</v>
      </c>
      <c r="H4" s="285"/>
      <c r="I4" s="286" t="s">
        <v>68</v>
      </c>
      <c r="J4" s="284"/>
    </row>
    <row r="5" spans="1:10" ht="38.25" x14ac:dyDescent="0.2">
      <c r="A5" s="277"/>
      <c r="B5" s="88" t="s">
        <v>69</v>
      </c>
      <c r="C5" s="99" t="s">
        <v>70</v>
      </c>
      <c r="D5" s="154" t="s">
        <v>119</v>
      </c>
      <c r="E5" s="242"/>
      <c r="F5" s="243"/>
      <c r="G5" s="93" t="s">
        <v>69</v>
      </c>
      <c r="H5" s="99" t="s">
        <v>70</v>
      </c>
      <c r="I5" s="96" t="s">
        <v>69</v>
      </c>
      <c r="J5" s="88" t="s">
        <v>70</v>
      </c>
    </row>
    <row r="6" spans="1:10" ht="15" x14ac:dyDescent="0.25">
      <c r="A6" s="53">
        <v>2001</v>
      </c>
      <c r="B6" s="36">
        <v>30.05</v>
      </c>
      <c r="C6" s="100">
        <v>42.07</v>
      </c>
      <c r="D6" s="155"/>
      <c r="E6" s="67"/>
      <c r="F6" s="71">
        <v>1</v>
      </c>
      <c r="G6" s="66">
        <f t="shared" ref="G6:G17" si="0">B6*$F6</f>
        <v>30.05</v>
      </c>
      <c r="H6" s="65">
        <f t="shared" ref="H6:H17" si="1">C6*$F6</f>
        <v>42.07</v>
      </c>
      <c r="I6" s="97"/>
      <c r="J6" s="87"/>
    </row>
    <row r="7" spans="1:10" ht="15" x14ac:dyDescent="0.25">
      <c r="A7" s="53">
        <v>2002</v>
      </c>
      <c r="B7" s="36">
        <v>31.46</v>
      </c>
      <c r="C7" s="100">
        <v>44.05</v>
      </c>
      <c r="D7" s="155"/>
      <c r="E7" s="67">
        <f>'IPC Cat'!B8</f>
        <v>3.7</v>
      </c>
      <c r="F7" s="68">
        <f t="shared" ref="F7:F18" si="2">F6/(1+E7/100)</f>
        <v>0.96432015429122475</v>
      </c>
      <c r="G7" s="66">
        <f t="shared" si="0"/>
        <v>30.33751205400193</v>
      </c>
      <c r="H7" s="65">
        <f t="shared" si="1"/>
        <v>42.478302796528446</v>
      </c>
      <c r="I7" s="98">
        <f>(G7-G$6)/G$6</f>
        <v>9.5677888186998204E-3</v>
      </c>
      <c r="J7" s="55">
        <f>(H7-H$6)/H$6</f>
        <v>9.7053196227346282E-3</v>
      </c>
    </row>
    <row r="8" spans="1:10" ht="15" x14ac:dyDescent="0.25">
      <c r="A8" s="53">
        <v>2003</v>
      </c>
      <c r="B8" s="36">
        <v>32.94</v>
      </c>
      <c r="C8" s="100">
        <v>46.12</v>
      </c>
      <c r="D8" s="155"/>
      <c r="E8" s="67">
        <f>'IPC Cat'!B9</f>
        <v>3.1</v>
      </c>
      <c r="F8" s="68">
        <f t="shared" si="2"/>
        <v>0.93532507690710454</v>
      </c>
      <c r="G8" s="66">
        <f t="shared" si="0"/>
        <v>30.809608033320021</v>
      </c>
      <c r="H8" s="65">
        <f t="shared" si="1"/>
        <v>43.13719254695566</v>
      </c>
      <c r="I8" s="98">
        <f t="shared" ref="I8:J17" si="3">(G8-G$6)/G$6</f>
        <v>2.5278137548087207E-2</v>
      </c>
      <c r="J8" s="55">
        <f t="shared" si="3"/>
        <v>2.5367067909571186E-2</v>
      </c>
    </row>
    <row r="9" spans="1:10" ht="15" x14ac:dyDescent="0.25">
      <c r="A9" s="53">
        <v>2004</v>
      </c>
      <c r="B9" s="36">
        <v>35.28</v>
      </c>
      <c r="C9" s="100">
        <v>49.39</v>
      </c>
      <c r="D9" s="155"/>
      <c r="E9" s="67">
        <f>'IPC Cat'!B10</f>
        <v>3.9</v>
      </c>
      <c r="F9" s="68">
        <f t="shared" si="2"/>
        <v>0.90021662839952321</v>
      </c>
      <c r="G9" s="66">
        <f t="shared" si="0"/>
        <v>31.759642649935181</v>
      </c>
      <c r="H9" s="65">
        <f t="shared" si="1"/>
        <v>44.461699276652453</v>
      </c>
      <c r="I9" s="98">
        <f t="shared" si="3"/>
        <v>5.6893266220804657E-2</v>
      </c>
      <c r="J9" s="55">
        <f t="shared" si="3"/>
        <v>5.6850470089195457E-2</v>
      </c>
    </row>
    <row r="10" spans="1:10" ht="15" x14ac:dyDescent="0.25">
      <c r="A10" s="53">
        <v>2005</v>
      </c>
      <c r="B10" s="36">
        <v>38</v>
      </c>
      <c r="C10" s="100">
        <v>53</v>
      </c>
      <c r="D10" s="155"/>
      <c r="E10" s="67">
        <f>'IPC Cat'!B11</f>
        <v>3.6</v>
      </c>
      <c r="F10" s="68">
        <f t="shared" si="2"/>
        <v>0.86893496949760929</v>
      </c>
      <c r="G10" s="66">
        <f t="shared" si="0"/>
        <v>33.019528840909153</v>
      </c>
      <c r="H10" s="65">
        <f t="shared" si="1"/>
        <v>46.053553383373291</v>
      </c>
      <c r="I10" s="98">
        <f t="shared" si="3"/>
        <v>9.881959537135282E-2</v>
      </c>
      <c r="J10" s="55">
        <f t="shared" si="3"/>
        <v>9.4688694636874043E-2</v>
      </c>
    </row>
    <row r="11" spans="1:10" ht="15" x14ac:dyDescent="0.25">
      <c r="A11" s="53">
        <v>2006</v>
      </c>
      <c r="B11" s="36">
        <v>39.9</v>
      </c>
      <c r="C11" s="100">
        <v>55.65</v>
      </c>
      <c r="D11" s="155"/>
      <c r="E11" s="67">
        <f>'IPC Cat'!B12</f>
        <v>4.0999999999999996</v>
      </c>
      <c r="F11" s="68">
        <f t="shared" si="2"/>
        <v>0.83471178626091191</v>
      </c>
      <c r="G11" s="66">
        <f t="shared" si="0"/>
        <v>33.305000271810385</v>
      </c>
      <c r="H11" s="65">
        <f t="shared" si="1"/>
        <v>46.451710905419745</v>
      </c>
      <c r="I11" s="98">
        <f t="shared" si="3"/>
        <v>0.10831947659934725</v>
      </c>
      <c r="J11" s="55">
        <f t="shared" si="3"/>
        <v>0.10415286202566543</v>
      </c>
    </row>
    <row r="12" spans="1:10" ht="15" x14ac:dyDescent="0.25">
      <c r="A12" s="53">
        <v>2007</v>
      </c>
      <c r="B12" s="36">
        <v>41.78</v>
      </c>
      <c r="C12" s="100">
        <v>58.27</v>
      </c>
      <c r="D12" s="155"/>
      <c r="E12" s="67">
        <f>'IPC Cat'!B13</f>
        <v>2.6</v>
      </c>
      <c r="F12" s="68">
        <f t="shared" si="2"/>
        <v>0.81355924586833517</v>
      </c>
      <c r="G12" s="66">
        <f t="shared" si="0"/>
        <v>33.990505292379041</v>
      </c>
      <c r="H12" s="65">
        <f t="shared" si="1"/>
        <v>47.406097256747891</v>
      </c>
      <c r="I12" s="98">
        <f t="shared" si="3"/>
        <v>0.13113162370645723</v>
      </c>
      <c r="J12" s="55">
        <f t="shared" si="3"/>
        <v>0.1268385371226026</v>
      </c>
    </row>
    <row r="13" spans="1:10" ht="15" x14ac:dyDescent="0.25">
      <c r="A13" s="53">
        <v>2008</v>
      </c>
      <c r="B13" s="36">
        <v>44</v>
      </c>
      <c r="C13" s="100">
        <v>61.3</v>
      </c>
      <c r="D13" s="155"/>
      <c r="E13" s="67">
        <f>'IPC Cat'!B14</f>
        <v>4.5</v>
      </c>
      <c r="F13" s="68">
        <f t="shared" si="2"/>
        <v>0.77852559413237821</v>
      </c>
      <c r="G13" s="66">
        <f t="shared" si="0"/>
        <v>34.25512614182464</v>
      </c>
      <c r="H13" s="65">
        <f t="shared" si="1"/>
        <v>47.723618920314784</v>
      </c>
      <c r="I13" s="98">
        <f t="shared" si="3"/>
        <v>0.13993764199083658</v>
      </c>
      <c r="J13" s="55">
        <f t="shared" si="3"/>
        <v>0.13438599763049167</v>
      </c>
    </row>
    <row r="14" spans="1:10" ht="15" x14ac:dyDescent="0.25">
      <c r="A14" s="53">
        <v>2009</v>
      </c>
      <c r="B14" s="36">
        <v>44.45</v>
      </c>
      <c r="C14" s="100">
        <v>61.9</v>
      </c>
      <c r="D14" s="155"/>
      <c r="E14" s="161">
        <f>'IPC Cat'!B15</f>
        <v>-0.3</v>
      </c>
      <c r="F14" s="68">
        <f t="shared" si="2"/>
        <v>0.78086819872856394</v>
      </c>
      <c r="G14" s="66">
        <f t="shared" si="0"/>
        <v>34.709591433484668</v>
      </c>
      <c r="H14" s="65">
        <f t="shared" si="1"/>
        <v>48.335741501298109</v>
      </c>
      <c r="I14" s="98">
        <f t="shared" si="3"/>
        <v>0.15506127898451472</v>
      </c>
      <c r="J14" s="55">
        <f t="shared" si="3"/>
        <v>0.14893609463508697</v>
      </c>
    </row>
    <row r="15" spans="1:10" ht="15" x14ac:dyDescent="0.25">
      <c r="A15" s="53">
        <v>2010</v>
      </c>
      <c r="B15" s="36">
        <v>50</v>
      </c>
      <c r="C15" s="100">
        <v>64</v>
      </c>
      <c r="D15" s="155"/>
      <c r="E15" s="161">
        <f>'IPC Cat'!B16</f>
        <v>2</v>
      </c>
      <c r="F15" s="68">
        <f t="shared" si="2"/>
        <v>0.76555705757702341</v>
      </c>
      <c r="G15" s="66">
        <f t="shared" si="0"/>
        <v>38.277852878851171</v>
      </c>
      <c r="H15" s="65">
        <f t="shared" si="1"/>
        <v>48.995651684929499</v>
      </c>
      <c r="I15" s="98">
        <f t="shared" si="3"/>
        <v>0.27380542026127019</v>
      </c>
      <c r="J15" s="55">
        <f t="shared" si="3"/>
        <v>0.16462209852458992</v>
      </c>
    </row>
    <row r="16" spans="1:10" ht="15" x14ac:dyDescent="0.25">
      <c r="A16" s="53">
        <v>2011</v>
      </c>
      <c r="B16" s="36">
        <v>51.8</v>
      </c>
      <c r="C16" s="100">
        <v>66.3</v>
      </c>
      <c r="D16" s="155"/>
      <c r="E16" s="67">
        <f>'IPC Cat'!B17</f>
        <v>3.5</v>
      </c>
      <c r="F16" s="68">
        <f t="shared" si="2"/>
        <v>0.73966865466379084</v>
      </c>
      <c r="G16" s="66">
        <f t="shared" si="0"/>
        <v>38.314836311584365</v>
      </c>
      <c r="H16" s="65">
        <f t="shared" si="1"/>
        <v>49.040031804209328</v>
      </c>
      <c r="I16" s="98">
        <f t="shared" si="3"/>
        <v>0.27503615013591892</v>
      </c>
      <c r="J16" s="55">
        <f t="shared" si="3"/>
        <v>0.16567700984571732</v>
      </c>
    </row>
    <row r="17" spans="1:10" ht="15" x14ac:dyDescent="0.25">
      <c r="A17" s="53">
        <v>2012</v>
      </c>
      <c r="B17" s="36">
        <v>52.99</v>
      </c>
      <c r="C17" s="100">
        <v>67.819999999999993</v>
      </c>
      <c r="D17" s="155"/>
      <c r="E17" s="67">
        <f>'IPC Cat'!B18</f>
        <v>2.2999999999999998</v>
      </c>
      <c r="F17" s="68">
        <f t="shared" si="2"/>
        <v>0.72303876311221005</v>
      </c>
      <c r="G17" s="66">
        <f t="shared" si="0"/>
        <v>38.313824057316012</v>
      </c>
      <c r="H17" s="65">
        <f t="shared" si="1"/>
        <v>49.03648891427008</v>
      </c>
      <c r="I17" s="98">
        <f t="shared" si="3"/>
        <v>0.2750024644697508</v>
      </c>
      <c r="J17" s="55">
        <f t="shared" si="3"/>
        <v>0.16559279568029664</v>
      </c>
    </row>
    <row r="18" spans="1:10" ht="15" x14ac:dyDescent="0.25">
      <c r="A18" s="53">
        <v>2013</v>
      </c>
      <c r="B18" s="36">
        <v>54.16</v>
      </c>
      <c r="C18" s="100">
        <v>69.31</v>
      </c>
      <c r="D18" s="155">
        <v>30</v>
      </c>
      <c r="E18" s="67">
        <f>'IPC Cat'!B19</f>
        <v>2.2000000000000002</v>
      </c>
      <c r="F18" s="68">
        <f t="shared" si="2"/>
        <v>0.70747432789844422</v>
      </c>
      <c r="G18" s="66">
        <f t="shared" ref="G18" si="4">B18*$F18</f>
        <v>38.316809598979738</v>
      </c>
      <c r="H18" s="65">
        <f t="shared" ref="H18" si="5">C18*$F18</f>
        <v>49.035045666641167</v>
      </c>
      <c r="I18" s="98">
        <f t="shared" ref="I18" si="6">(G18-G$6)/G$6</f>
        <v>0.27510181693776165</v>
      </c>
      <c r="J18" s="55">
        <f t="shared" ref="J18" si="7">(H18-H$6)/H$6</f>
        <v>0.16555848981795024</v>
      </c>
    </row>
    <row r="19" spans="1:10" ht="15" x14ac:dyDescent="0.25">
      <c r="A19" s="53">
        <v>2014</v>
      </c>
      <c r="B19" s="36">
        <v>54.54</v>
      </c>
      <c r="C19" s="100">
        <v>69.8</v>
      </c>
      <c r="D19" s="155">
        <v>30.21</v>
      </c>
      <c r="E19" s="67">
        <f>'IPC Cat'!B20</f>
        <v>0.5</v>
      </c>
      <c r="F19" s="68">
        <f t="shared" ref="F19" si="8">F18/(1+E19/100)</f>
        <v>0.70395455512283012</v>
      </c>
      <c r="G19" s="66">
        <f t="shared" ref="G19" si="9">B19*$F19</f>
        <v>38.393681436399156</v>
      </c>
      <c r="H19" s="65">
        <f t="shared" ref="H19" si="10">C19*$F19</f>
        <v>49.136027947573538</v>
      </c>
      <c r="I19" s="98">
        <f t="shared" ref="I19" si="11">(G19-G$6)/G$6</f>
        <v>0.27765994796669402</v>
      </c>
      <c r="J19" s="55">
        <f t="shared" ref="J19" si="12">(H19-H$6)/H$6</f>
        <v>0.16795882927438882</v>
      </c>
    </row>
    <row r="20" spans="1:10" ht="15" x14ac:dyDescent="0.25">
      <c r="A20" s="53">
        <v>2015</v>
      </c>
      <c r="B20" s="36">
        <v>54.54</v>
      </c>
      <c r="C20" s="100">
        <v>69.8</v>
      </c>
      <c r="D20" s="155">
        <v>30.21</v>
      </c>
      <c r="E20" s="67">
        <f>'IPC Cat'!B21</f>
        <v>0.1</v>
      </c>
      <c r="F20" s="68">
        <f t="shared" ref="F20:F21" si="13">F19/(1+E20/100)</f>
        <v>0.70325130381901113</v>
      </c>
      <c r="G20" s="66">
        <f t="shared" ref="G20:G21" si="14">B20*$F20</f>
        <v>38.355326110288864</v>
      </c>
      <c r="H20" s="65">
        <f t="shared" ref="H20:H21" si="15">C20*$F20</f>
        <v>49.086941006566974</v>
      </c>
      <c r="I20" s="98">
        <f t="shared" ref="I20:I21" si="16">(G20-G$6)/G$6</f>
        <v>0.27638356440229161</v>
      </c>
      <c r="J20" s="55">
        <f t="shared" ref="J20:J21" si="17">(H20-H$6)/H$6</f>
        <v>0.16679203723715175</v>
      </c>
    </row>
    <row r="21" spans="1:10" ht="15" x14ac:dyDescent="0.25">
      <c r="A21" s="53">
        <v>2016</v>
      </c>
      <c r="B21" s="36">
        <v>54.54</v>
      </c>
      <c r="C21" s="100">
        <v>69.8</v>
      </c>
      <c r="D21" s="155">
        <v>30.21</v>
      </c>
      <c r="E21" s="161">
        <f>'IPC Cat'!B22</f>
        <v>-0.7</v>
      </c>
      <c r="F21" s="68">
        <f t="shared" si="13"/>
        <v>0.70820876517523779</v>
      </c>
      <c r="G21" s="66">
        <f t="shared" si="14"/>
        <v>38.62570605265747</v>
      </c>
      <c r="H21" s="65">
        <f t="shared" si="15"/>
        <v>49.432971809231596</v>
      </c>
      <c r="I21" s="98">
        <f t="shared" si="16"/>
        <v>0.28538123303352642</v>
      </c>
      <c r="J21" s="55">
        <f t="shared" si="17"/>
        <v>0.17501715733852141</v>
      </c>
    </row>
    <row r="22" spans="1:10" ht="15" x14ac:dyDescent="0.25">
      <c r="A22" s="53">
        <v>2017</v>
      </c>
      <c r="B22" s="36">
        <v>54.54</v>
      </c>
      <c r="C22" s="100">
        <v>69.8</v>
      </c>
      <c r="D22" s="155">
        <v>30.21</v>
      </c>
      <c r="E22" s="161">
        <f>'IPC Cat'!B23</f>
        <v>2.1</v>
      </c>
      <c r="F22" s="68">
        <f t="shared" ref="F22" si="18">F21/(1+E22/100)</f>
        <v>0.69364227735086958</v>
      </c>
      <c r="G22" s="66">
        <f t="shared" ref="G22" si="19">B22*$F22</f>
        <v>37.831249806716428</v>
      </c>
      <c r="H22" s="65">
        <f t="shared" ref="H22" si="20">C22*$F22</f>
        <v>48.416230959090697</v>
      </c>
      <c r="I22" s="98">
        <f t="shared" ref="I22" si="21">(G22-G$6)/G$6</f>
        <v>0.25894342118856661</v>
      </c>
      <c r="J22" s="55">
        <f t="shared" ref="J22" si="22">(H22-H$6)/H$6</f>
        <v>0.15084932158523168</v>
      </c>
    </row>
  </sheetData>
  <mergeCells count="7">
    <mergeCell ref="A2:J2"/>
    <mergeCell ref="A3:A5"/>
    <mergeCell ref="E3:F5"/>
    <mergeCell ref="G3:J3"/>
    <mergeCell ref="G4:H4"/>
    <mergeCell ref="I4:J4"/>
    <mergeCell ref="B3:D4"/>
  </mergeCells>
  <hyperlinks>
    <hyperlink ref="A1" location="Index" display="Back to Index"/>
  </hyperlinks>
  <pageMargins left="0" right="0" top="0.39409448818897641" bottom="0.39409448818897641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19"/>
  <sheetViews>
    <sheetView workbookViewId="0">
      <selection activeCell="A18" sqref="A18"/>
    </sheetView>
  </sheetViews>
  <sheetFormatPr defaultColWidth="8.7109375" defaultRowHeight="15" x14ac:dyDescent="0.25"/>
  <cols>
    <col min="1" max="1" width="5" style="102" bestFit="1" customWidth="1"/>
    <col min="2" max="9" width="9.140625" style="102" bestFit="1" customWidth="1"/>
    <col min="10" max="10" width="5.28515625" style="102" bestFit="1" customWidth="1"/>
    <col min="11" max="11" width="6.42578125" style="102" bestFit="1" customWidth="1"/>
    <col min="12" max="27" width="9.140625" style="102" bestFit="1" customWidth="1"/>
    <col min="28" max="16384" width="8.7109375" style="102"/>
  </cols>
  <sheetData>
    <row r="1" spans="1:27" x14ac:dyDescent="0.25">
      <c r="A1" s="135" t="s">
        <v>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27" x14ac:dyDescent="0.25">
      <c r="A2" s="230" t="s">
        <v>102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</row>
    <row r="3" spans="1:27" x14ac:dyDescent="0.25">
      <c r="A3" s="297"/>
      <c r="B3" s="299" t="s">
        <v>10</v>
      </c>
      <c r="C3" s="300"/>
      <c r="D3" s="300"/>
      <c r="E3" s="300"/>
      <c r="F3" s="300"/>
      <c r="G3" s="300"/>
      <c r="H3" s="300"/>
      <c r="I3" s="301"/>
      <c r="J3" s="256" t="s">
        <v>2</v>
      </c>
      <c r="K3" s="257"/>
      <c r="L3" s="296" t="s">
        <v>11</v>
      </c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</row>
    <row r="4" spans="1:27" x14ac:dyDescent="0.25">
      <c r="A4" s="297"/>
      <c r="B4" s="302"/>
      <c r="C4" s="303"/>
      <c r="D4" s="303"/>
      <c r="E4" s="303"/>
      <c r="F4" s="303"/>
      <c r="G4" s="303"/>
      <c r="H4" s="303"/>
      <c r="I4" s="304"/>
      <c r="J4" s="256"/>
      <c r="K4" s="257"/>
      <c r="L4" s="305" t="s">
        <v>55</v>
      </c>
      <c r="M4" s="264"/>
      <c r="N4" s="264"/>
      <c r="O4" s="264"/>
      <c r="P4" s="264"/>
      <c r="Q4" s="264"/>
      <c r="R4" s="264"/>
      <c r="S4" s="306"/>
      <c r="T4" s="294" t="s">
        <v>68</v>
      </c>
      <c r="U4" s="295"/>
      <c r="V4" s="295"/>
      <c r="W4" s="295"/>
      <c r="X4" s="295"/>
      <c r="Y4" s="295"/>
      <c r="Z4" s="295"/>
      <c r="AA4" s="295"/>
    </row>
    <row r="5" spans="1:27" ht="14.65" customHeight="1" x14ac:dyDescent="0.25">
      <c r="A5" s="297"/>
      <c r="B5" s="293" t="s">
        <v>71</v>
      </c>
      <c r="C5" s="293"/>
      <c r="D5" s="103" t="s">
        <v>72</v>
      </c>
      <c r="E5" s="103" t="s">
        <v>18</v>
      </c>
      <c r="F5" s="103" t="s">
        <v>73</v>
      </c>
      <c r="G5" s="103" t="s">
        <v>74</v>
      </c>
      <c r="H5" s="103" t="s">
        <v>75</v>
      </c>
      <c r="I5" s="108" t="s">
        <v>76</v>
      </c>
      <c r="J5" s="256"/>
      <c r="K5" s="257"/>
      <c r="L5" s="307" t="s">
        <v>71</v>
      </c>
      <c r="M5" s="293"/>
      <c r="N5" s="167" t="s">
        <v>72</v>
      </c>
      <c r="O5" s="167" t="s">
        <v>18</v>
      </c>
      <c r="P5" s="167" t="s">
        <v>73</v>
      </c>
      <c r="Q5" s="167" t="s">
        <v>74</v>
      </c>
      <c r="R5" s="167" t="s">
        <v>75</v>
      </c>
      <c r="S5" s="174" t="s">
        <v>76</v>
      </c>
      <c r="T5" s="292" t="s">
        <v>71</v>
      </c>
      <c r="U5" s="293"/>
      <c r="V5" s="167" t="s">
        <v>72</v>
      </c>
      <c r="W5" s="167" t="s">
        <v>18</v>
      </c>
      <c r="X5" s="167" t="s">
        <v>73</v>
      </c>
      <c r="Y5" s="167" t="s">
        <v>74</v>
      </c>
      <c r="Z5" s="167" t="s">
        <v>75</v>
      </c>
      <c r="AA5" s="167" t="s">
        <v>76</v>
      </c>
    </row>
    <row r="6" spans="1:27" ht="30" x14ac:dyDescent="0.25">
      <c r="A6" s="298"/>
      <c r="B6" s="104" t="s">
        <v>51</v>
      </c>
      <c r="C6" s="104" t="s">
        <v>52</v>
      </c>
      <c r="D6" s="104" t="s">
        <v>52</v>
      </c>
      <c r="E6" s="104" t="s">
        <v>52</v>
      </c>
      <c r="F6" s="104" t="s">
        <v>70</v>
      </c>
      <c r="G6" s="104" t="s">
        <v>52</v>
      </c>
      <c r="H6" s="104" t="s">
        <v>52</v>
      </c>
      <c r="I6" s="109" t="s">
        <v>52</v>
      </c>
      <c r="J6" s="256"/>
      <c r="K6" s="257"/>
      <c r="L6" s="175" t="s">
        <v>51</v>
      </c>
      <c r="M6" s="104" t="s">
        <v>52</v>
      </c>
      <c r="N6" s="104" t="s">
        <v>52</v>
      </c>
      <c r="O6" s="104" t="s">
        <v>52</v>
      </c>
      <c r="P6" s="104" t="s">
        <v>70</v>
      </c>
      <c r="Q6" s="104" t="s">
        <v>52</v>
      </c>
      <c r="R6" s="104" t="s">
        <v>52</v>
      </c>
      <c r="S6" s="176" t="s">
        <v>52</v>
      </c>
      <c r="T6" s="111" t="s">
        <v>51</v>
      </c>
      <c r="U6" s="104" t="s">
        <v>52</v>
      </c>
      <c r="V6" s="104" t="s">
        <v>52</v>
      </c>
      <c r="W6" s="104" t="s">
        <v>52</v>
      </c>
      <c r="X6" s="104" t="s">
        <v>70</v>
      </c>
      <c r="Y6" s="104" t="s">
        <v>52</v>
      </c>
      <c r="Z6" s="104" t="s">
        <v>52</v>
      </c>
      <c r="AA6" s="104" t="s">
        <v>52</v>
      </c>
    </row>
    <row r="7" spans="1:27" x14ac:dyDescent="0.25">
      <c r="A7" s="105">
        <v>2006</v>
      </c>
      <c r="B7" s="106">
        <v>1.34</v>
      </c>
      <c r="C7" s="107">
        <v>6</v>
      </c>
      <c r="D7" s="106">
        <v>7.25</v>
      </c>
      <c r="E7" s="107">
        <v>7</v>
      </c>
      <c r="F7" s="106">
        <v>0</v>
      </c>
      <c r="G7" s="107">
        <v>5.24</v>
      </c>
      <c r="H7" s="106">
        <v>0</v>
      </c>
      <c r="I7" s="110">
        <v>0</v>
      </c>
      <c r="J7" s="112"/>
      <c r="K7" s="113">
        <v>1</v>
      </c>
      <c r="L7" s="177" t="s">
        <v>53</v>
      </c>
      <c r="M7" s="107">
        <f>C7*$K7</f>
        <v>6</v>
      </c>
      <c r="N7" s="107">
        <f t="shared" ref="N7:S14" si="0">D7*$K7</f>
        <v>7.25</v>
      </c>
      <c r="O7" s="107">
        <f t="shared" si="0"/>
        <v>7</v>
      </c>
      <c r="P7" s="107">
        <f t="shared" si="0"/>
        <v>0</v>
      </c>
      <c r="Q7" s="107">
        <f t="shared" si="0"/>
        <v>5.24</v>
      </c>
      <c r="R7" s="107">
        <f t="shared" si="0"/>
        <v>0</v>
      </c>
      <c r="S7" s="178">
        <f t="shared" si="0"/>
        <v>0</v>
      </c>
      <c r="T7" s="173"/>
      <c r="U7" s="168"/>
      <c r="V7" s="168"/>
      <c r="W7" s="168"/>
      <c r="X7" s="168"/>
      <c r="Y7" s="168"/>
      <c r="Z7" s="168"/>
      <c r="AA7" s="168"/>
    </row>
    <row r="8" spans="1:27" x14ac:dyDescent="0.25">
      <c r="A8" s="105">
        <v>2007</v>
      </c>
      <c r="B8" s="106">
        <v>1.4</v>
      </c>
      <c r="C8" s="107">
        <v>6.18</v>
      </c>
      <c r="D8" s="106">
        <v>7.25</v>
      </c>
      <c r="E8" s="107">
        <v>8</v>
      </c>
      <c r="F8" s="106">
        <v>0</v>
      </c>
      <c r="G8" s="107">
        <v>5.38</v>
      </c>
      <c r="H8" s="106">
        <v>0</v>
      </c>
      <c r="I8" s="110">
        <v>0</v>
      </c>
      <c r="J8" s="112">
        <f>'IPC Cat'!B13</f>
        <v>2.6</v>
      </c>
      <c r="K8" s="114">
        <f t="shared" ref="K8:K14" si="1">K7/(1+J8/100)</f>
        <v>0.97465886939571145</v>
      </c>
      <c r="L8" s="177" t="s">
        <v>77</v>
      </c>
      <c r="M8" s="107">
        <f t="shared" ref="M8:M13" si="2">C8*$K8</f>
        <v>6.0233918128654969</v>
      </c>
      <c r="N8" s="107">
        <f t="shared" si="0"/>
        <v>7.0662768031189076</v>
      </c>
      <c r="O8" s="107">
        <f t="shared" si="0"/>
        <v>7.7972709551656916</v>
      </c>
      <c r="P8" s="107">
        <f t="shared" si="0"/>
        <v>0</v>
      </c>
      <c r="Q8" s="107">
        <f t="shared" si="0"/>
        <v>5.2436647173489277</v>
      </c>
      <c r="R8" s="107">
        <f t="shared" si="0"/>
        <v>0</v>
      </c>
      <c r="S8" s="178">
        <f t="shared" si="0"/>
        <v>0</v>
      </c>
      <c r="T8" s="184">
        <f>(L8-L$7)/L$7</f>
        <v>1.492537313432837E-2</v>
      </c>
      <c r="U8" s="185">
        <f>(M8-M$7)/M$7</f>
        <v>3.8986354775828089E-3</v>
      </c>
      <c r="V8" s="185">
        <f>(N8-N$7)/N$7</f>
        <v>-2.5341130604288605E-2</v>
      </c>
      <c r="W8" s="185">
        <f>(O8-O$7)/O$7</f>
        <v>0.11389585073795594</v>
      </c>
      <c r="X8" s="185"/>
      <c r="Y8" s="185">
        <f t="shared" ref="Y8:Y17" si="3">(Q8-Q$7)/Q$7</f>
        <v>6.9937353987165681E-4</v>
      </c>
      <c r="Z8" s="172"/>
      <c r="AA8" s="172"/>
    </row>
    <row r="9" spans="1:27" x14ac:dyDescent="0.25">
      <c r="A9" s="105">
        <v>2008</v>
      </c>
      <c r="B9" s="106">
        <v>1.4</v>
      </c>
      <c r="C9" s="107">
        <v>6.3</v>
      </c>
      <c r="D9" s="106">
        <v>7.5</v>
      </c>
      <c r="E9" s="107">
        <v>8</v>
      </c>
      <c r="F9" s="106">
        <v>0</v>
      </c>
      <c r="G9" s="107">
        <v>5.61</v>
      </c>
      <c r="H9" s="106">
        <v>0</v>
      </c>
      <c r="I9" s="110">
        <v>0</v>
      </c>
      <c r="J9" s="112">
        <f>'IPC Cat'!B14</f>
        <v>4.5</v>
      </c>
      <c r="K9" s="114">
        <f t="shared" si="1"/>
        <v>0.93268791329733158</v>
      </c>
      <c r="L9" s="177" t="s">
        <v>78</v>
      </c>
      <c r="M9" s="107">
        <f t="shared" si="2"/>
        <v>5.8759338537731889</v>
      </c>
      <c r="N9" s="107">
        <f t="shared" si="0"/>
        <v>6.9951593497299864</v>
      </c>
      <c r="O9" s="107">
        <f t="shared" si="0"/>
        <v>7.4615033063786527</v>
      </c>
      <c r="P9" s="107">
        <f t="shared" si="0"/>
        <v>0</v>
      </c>
      <c r="Q9" s="107">
        <f t="shared" si="0"/>
        <v>5.2323791935980308</v>
      </c>
      <c r="R9" s="107">
        <f t="shared" si="0"/>
        <v>0</v>
      </c>
      <c r="S9" s="178">
        <f t="shared" si="0"/>
        <v>0</v>
      </c>
      <c r="T9" s="184">
        <f t="shared" ref="T9:T17" si="4">(L9-L$7)/L$7</f>
        <v>-2.2388059701492557E-2</v>
      </c>
      <c r="U9" s="185">
        <f t="shared" ref="U9:U17" si="5">(M9-M$7)/M$7</f>
        <v>-2.0677691037801853E-2</v>
      </c>
      <c r="V9" s="185">
        <f t="shared" ref="V9:V17" si="6">(N9-N$7)/N$7</f>
        <v>-3.5150434520001869E-2</v>
      </c>
      <c r="W9" s="185">
        <f t="shared" ref="W9:W17" si="7">(O9-O$7)/O$7</f>
        <v>6.592904376837895E-2</v>
      </c>
      <c r="X9" s="185"/>
      <c r="Y9" s="185">
        <f t="shared" si="3"/>
        <v>-1.4543523667880499E-3</v>
      </c>
      <c r="Z9" s="172"/>
      <c r="AA9" s="172"/>
    </row>
    <row r="10" spans="1:27" x14ac:dyDescent="0.25">
      <c r="A10" s="105">
        <v>2009</v>
      </c>
      <c r="B10" s="107">
        <v>20</v>
      </c>
      <c r="C10" s="107">
        <v>40</v>
      </c>
      <c r="D10" s="107">
        <v>10</v>
      </c>
      <c r="E10" s="107">
        <v>8</v>
      </c>
      <c r="F10" s="107">
        <v>0</v>
      </c>
      <c r="G10" s="107">
        <v>5.81</v>
      </c>
      <c r="H10" s="107">
        <v>0</v>
      </c>
      <c r="I10" s="110">
        <v>0</v>
      </c>
      <c r="J10" s="112">
        <f>'IPC Cat'!B15</f>
        <v>-0.3</v>
      </c>
      <c r="K10" s="114">
        <f t="shared" si="1"/>
        <v>0.935494396486792</v>
      </c>
      <c r="L10" s="179">
        <f t="shared" ref="L10:L14" si="8">B10*$K10</f>
        <v>18.709887929735839</v>
      </c>
      <c r="M10" s="107">
        <f t="shared" si="2"/>
        <v>37.419775859471677</v>
      </c>
      <c r="N10" s="107">
        <f t="shared" si="0"/>
        <v>9.3549439648679193</v>
      </c>
      <c r="O10" s="107">
        <f t="shared" si="0"/>
        <v>7.483955171894336</v>
      </c>
      <c r="P10" s="107">
        <f t="shared" si="0"/>
        <v>0</v>
      </c>
      <c r="Q10" s="107">
        <f t="shared" si="0"/>
        <v>5.4352224435882608</v>
      </c>
      <c r="R10" s="107">
        <f t="shared" si="0"/>
        <v>0</v>
      </c>
      <c r="S10" s="178">
        <f t="shared" si="0"/>
        <v>0</v>
      </c>
      <c r="T10" s="184">
        <f t="shared" si="4"/>
        <v>12.962602932638685</v>
      </c>
      <c r="U10" s="185">
        <f t="shared" si="5"/>
        <v>5.2366293099119465</v>
      </c>
      <c r="V10" s="185">
        <f t="shared" si="6"/>
        <v>0.29033709860247164</v>
      </c>
      <c r="W10" s="185">
        <f t="shared" si="7"/>
        <v>6.9136453127762287E-2</v>
      </c>
      <c r="X10" s="185"/>
      <c r="Y10" s="185">
        <f t="shared" si="3"/>
        <v>3.7256191524477206E-2</v>
      </c>
      <c r="Z10" s="172"/>
      <c r="AA10" s="172"/>
    </row>
    <row r="11" spans="1:27" x14ac:dyDescent="0.25">
      <c r="A11" s="105">
        <v>2010</v>
      </c>
      <c r="B11" s="107">
        <v>20</v>
      </c>
      <c r="C11" s="107">
        <v>40</v>
      </c>
      <c r="D11" s="107">
        <v>40</v>
      </c>
      <c r="E11" s="107">
        <v>40</v>
      </c>
      <c r="F11" s="107">
        <v>14</v>
      </c>
      <c r="G11" s="107">
        <v>40</v>
      </c>
      <c r="H11" s="107">
        <v>40</v>
      </c>
      <c r="I11" s="110">
        <v>0</v>
      </c>
      <c r="J11" s="112">
        <f>'IPC Cat'!B16</f>
        <v>2</v>
      </c>
      <c r="K11" s="114">
        <f t="shared" si="1"/>
        <v>0.91715136910469808</v>
      </c>
      <c r="L11" s="179">
        <f t="shared" si="8"/>
        <v>18.343027382093961</v>
      </c>
      <c r="M11" s="107">
        <f t="shared" si="2"/>
        <v>36.686054764187922</v>
      </c>
      <c r="N11" s="107">
        <f t="shared" si="0"/>
        <v>36.686054764187922</v>
      </c>
      <c r="O11" s="107">
        <f t="shared" si="0"/>
        <v>36.686054764187922</v>
      </c>
      <c r="P11" s="107">
        <f t="shared" si="0"/>
        <v>12.840119167465772</v>
      </c>
      <c r="Q11" s="107">
        <f t="shared" si="0"/>
        <v>36.686054764187922</v>
      </c>
      <c r="R11" s="107">
        <f t="shared" si="0"/>
        <v>36.686054764187922</v>
      </c>
      <c r="S11" s="178">
        <f t="shared" si="0"/>
        <v>0</v>
      </c>
      <c r="T11" s="184">
        <f t="shared" si="4"/>
        <v>12.688826404547731</v>
      </c>
      <c r="U11" s="185">
        <f t="shared" si="5"/>
        <v>5.114342460697987</v>
      </c>
      <c r="V11" s="185">
        <f t="shared" si="6"/>
        <v>4.0601454847155756</v>
      </c>
      <c r="W11" s="185">
        <f t="shared" si="7"/>
        <v>4.2408649663125599</v>
      </c>
      <c r="X11" s="185"/>
      <c r="Y11" s="185">
        <f t="shared" si="3"/>
        <v>6.0011554893488395</v>
      </c>
      <c r="Z11" s="172"/>
      <c r="AA11" s="172"/>
    </row>
    <row r="12" spans="1:27" x14ac:dyDescent="0.25">
      <c r="A12" s="105">
        <v>2011</v>
      </c>
      <c r="B12" s="107">
        <v>35</v>
      </c>
      <c r="C12" s="107">
        <v>70</v>
      </c>
      <c r="D12" s="107">
        <v>70</v>
      </c>
      <c r="E12" s="107">
        <v>70</v>
      </c>
      <c r="F12" s="107">
        <v>70</v>
      </c>
      <c r="G12" s="107">
        <v>70</v>
      </c>
      <c r="H12" s="107">
        <v>70</v>
      </c>
      <c r="I12" s="110">
        <v>70</v>
      </c>
      <c r="J12" s="112">
        <f>'IPC Cat'!B17</f>
        <v>3.5</v>
      </c>
      <c r="K12" s="114">
        <f t="shared" si="1"/>
        <v>0.88613658850695476</v>
      </c>
      <c r="L12" s="179">
        <f t="shared" si="8"/>
        <v>31.014780597743417</v>
      </c>
      <c r="M12" s="107">
        <f t="shared" si="2"/>
        <v>62.029561195486835</v>
      </c>
      <c r="N12" s="107">
        <f t="shared" si="0"/>
        <v>62.029561195486835</v>
      </c>
      <c r="O12" s="107">
        <f t="shared" si="0"/>
        <v>62.029561195486835</v>
      </c>
      <c r="P12" s="107">
        <f t="shared" si="0"/>
        <v>62.029561195486835</v>
      </c>
      <c r="Q12" s="107">
        <f t="shared" si="0"/>
        <v>62.029561195486835</v>
      </c>
      <c r="R12" s="107">
        <f t="shared" si="0"/>
        <v>62.029561195486835</v>
      </c>
      <c r="S12" s="178">
        <f t="shared" si="0"/>
        <v>62.029561195486835</v>
      </c>
      <c r="T12" s="184">
        <f t="shared" si="4"/>
        <v>22.1453586550324</v>
      </c>
      <c r="U12" s="185">
        <f t="shared" si="5"/>
        <v>9.3382601992478058</v>
      </c>
      <c r="V12" s="185">
        <f t="shared" si="6"/>
        <v>7.5558015442050808</v>
      </c>
      <c r="W12" s="185">
        <f t="shared" si="7"/>
        <v>7.8613658850695476</v>
      </c>
      <c r="X12" s="185"/>
      <c r="Y12" s="185">
        <f t="shared" si="3"/>
        <v>10.837702518222677</v>
      </c>
      <c r="Z12" s="172"/>
      <c r="AA12" s="172"/>
    </row>
    <row r="13" spans="1:27" x14ac:dyDescent="0.25">
      <c r="A13" s="105">
        <v>2012</v>
      </c>
      <c r="B13" s="107">
        <v>35</v>
      </c>
      <c r="C13" s="107">
        <v>70</v>
      </c>
      <c r="D13" s="107">
        <v>70</v>
      </c>
      <c r="E13" s="107">
        <v>70</v>
      </c>
      <c r="F13" s="107">
        <v>70</v>
      </c>
      <c r="G13" s="107">
        <v>70</v>
      </c>
      <c r="H13" s="107">
        <v>70</v>
      </c>
      <c r="I13" s="110">
        <v>70</v>
      </c>
      <c r="J13" s="112">
        <f>'IPC Cat'!B18</f>
        <v>2.2999999999999998</v>
      </c>
      <c r="K13" s="114">
        <f t="shared" si="1"/>
        <v>0.86621367400484339</v>
      </c>
      <c r="L13" s="179">
        <f t="shared" si="8"/>
        <v>30.317478590169518</v>
      </c>
      <c r="M13" s="107">
        <f t="shared" si="2"/>
        <v>60.634957180339036</v>
      </c>
      <c r="N13" s="107">
        <f t="shared" si="0"/>
        <v>60.634957180339036</v>
      </c>
      <c r="O13" s="107">
        <f t="shared" si="0"/>
        <v>60.634957180339036</v>
      </c>
      <c r="P13" s="107">
        <f t="shared" si="0"/>
        <v>60.634957180339036</v>
      </c>
      <c r="Q13" s="107">
        <f t="shared" si="0"/>
        <v>60.634957180339036</v>
      </c>
      <c r="R13" s="107">
        <f t="shared" si="0"/>
        <v>60.634957180339036</v>
      </c>
      <c r="S13" s="178">
        <f t="shared" si="0"/>
        <v>60.634957180339036</v>
      </c>
      <c r="T13" s="184">
        <f t="shared" si="4"/>
        <v>21.624984022514564</v>
      </c>
      <c r="U13" s="185">
        <f t="shared" si="5"/>
        <v>9.1058261967231733</v>
      </c>
      <c r="V13" s="185">
        <f t="shared" si="6"/>
        <v>7.3634423697019358</v>
      </c>
      <c r="W13" s="185">
        <f t="shared" si="7"/>
        <v>7.6621367400484335</v>
      </c>
      <c r="X13" s="185"/>
      <c r="Y13" s="185">
        <f t="shared" si="3"/>
        <v>10.571556713805158</v>
      </c>
      <c r="Z13" s="172"/>
      <c r="AA13" s="172"/>
    </row>
    <row r="14" spans="1:27" x14ac:dyDescent="0.25">
      <c r="A14" s="105">
        <v>2013</v>
      </c>
      <c r="B14" s="107">
        <v>35</v>
      </c>
      <c r="C14" s="107">
        <v>70</v>
      </c>
      <c r="D14" s="107">
        <v>70</v>
      </c>
      <c r="E14" s="107">
        <v>70</v>
      </c>
      <c r="F14" s="107">
        <v>70</v>
      </c>
      <c r="G14" s="107">
        <v>70</v>
      </c>
      <c r="H14" s="107">
        <v>70</v>
      </c>
      <c r="I14" s="110">
        <v>70</v>
      </c>
      <c r="J14" s="112">
        <f>'IPC Cat'!B19</f>
        <v>2.2000000000000002</v>
      </c>
      <c r="K14" s="114">
        <f t="shared" si="1"/>
        <v>0.84756719569945538</v>
      </c>
      <c r="L14" s="179">
        <f t="shared" si="8"/>
        <v>29.664851849480939</v>
      </c>
      <c r="M14" s="107">
        <f t="shared" ref="M14" si="9">C14*$K14</f>
        <v>59.329703698961879</v>
      </c>
      <c r="N14" s="107">
        <f t="shared" ref="N14" si="10">D14*$K14</f>
        <v>59.329703698961879</v>
      </c>
      <c r="O14" s="107">
        <f t="shared" ref="O14" si="11">E14*$K14</f>
        <v>59.329703698961879</v>
      </c>
      <c r="P14" s="107">
        <f t="shared" ref="P14" si="12">F14*$K14</f>
        <v>59.329703698961879</v>
      </c>
      <c r="Q14" s="107">
        <f t="shared" ref="Q14" si="13">G14*$K14</f>
        <v>59.329703698961879</v>
      </c>
      <c r="R14" s="107">
        <f t="shared" si="0"/>
        <v>59.329703698961879</v>
      </c>
      <c r="S14" s="178">
        <f t="shared" ref="S14" si="14">I14*$K14</f>
        <v>59.329703698961879</v>
      </c>
      <c r="T14" s="184">
        <f t="shared" si="4"/>
        <v>21.137949141403684</v>
      </c>
      <c r="U14" s="185">
        <f t="shared" si="5"/>
        <v>8.8882839498269792</v>
      </c>
      <c r="V14" s="185">
        <f t="shared" si="6"/>
        <v>7.1834074067533624</v>
      </c>
      <c r="W14" s="185">
        <f t="shared" si="7"/>
        <v>7.475671956994554</v>
      </c>
      <c r="X14" s="185"/>
      <c r="Y14" s="185">
        <f t="shared" si="3"/>
        <v>10.322462537969823</v>
      </c>
      <c r="Z14" s="172"/>
      <c r="AA14" s="172"/>
    </row>
    <row r="15" spans="1:27" x14ac:dyDescent="0.25">
      <c r="A15" s="105">
        <v>2014</v>
      </c>
      <c r="B15" s="107">
        <v>35</v>
      </c>
      <c r="C15" s="107">
        <v>70</v>
      </c>
      <c r="D15" s="107">
        <v>70</v>
      </c>
      <c r="E15" s="107">
        <v>70</v>
      </c>
      <c r="F15" s="107">
        <v>70</v>
      </c>
      <c r="G15" s="107">
        <v>70</v>
      </c>
      <c r="H15" s="107">
        <v>70</v>
      </c>
      <c r="I15" s="110">
        <v>70</v>
      </c>
      <c r="J15" s="112">
        <f>'IPC Cat'!B20</f>
        <v>0.5</v>
      </c>
      <c r="K15" s="114">
        <f t="shared" ref="K15" si="15">K14/(1+J15/100)</f>
        <v>0.84335044348204524</v>
      </c>
      <c r="L15" s="179">
        <f t="shared" ref="L15:L16" si="16">B15*$K15</f>
        <v>29.517265521871582</v>
      </c>
      <c r="M15" s="107">
        <f t="shared" ref="M15:M16" si="17">C15*$K15</f>
        <v>59.034531043743165</v>
      </c>
      <c r="N15" s="107">
        <f t="shared" ref="N15:N17" si="18">D15*$K15</f>
        <v>59.034531043743165</v>
      </c>
      <c r="O15" s="107">
        <f t="shared" ref="O15:O17" si="19">E15*$K15</f>
        <v>59.034531043743165</v>
      </c>
      <c r="P15" s="107">
        <f t="shared" ref="P15:P17" si="20">F15*$K15</f>
        <v>59.034531043743165</v>
      </c>
      <c r="Q15" s="107">
        <f t="shared" ref="Q15:Q17" si="21">G15*$K15</f>
        <v>59.034531043743165</v>
      </c>
      <c r="R15" s="107">
        <f t="shared" ref="R15:R17" si="22">H15*$K15</f>
        <v>59.034531043743165</v>
      </c>
      <c r="S15" s="178">
        <f t="shared" ref="S15:S17" si="23">I15*$K15</f>
        <v>59.034531043743165</v>
      </c>
      <c r="T15" s="184">
        <f t="shared" si="4"/>
        <v>21.02781009094894</v>
      </c>
      <c r="U15" s="185">
        <f t="shared" si="5"/>
        <v>8.8390885072905281</v>
      </c>
      <c r="V15" s="185">
        <f t="shared" si="6"/>
        <v>7.1426939370680227</v>
      </c>
      <c r="W15" s="185">
        <f t="shared" si="7"/>
        <v>7.4335044348204518</v>
      </c>
      <c r="X15" s="185"/>
      <c r="Y15" s="185">
        <f t="shared" si="3"/>
        <v>10.266131878576939</v>
      </c>
      <c r="Z15" s="172"/>
      <c r="AA15" s="172"/>
    </row>
    <row r="16" spans="1:27" x14ac:dyDescent="0.25">
      <c r="A16" s="105">
        <v>2015</v>
      </c>
      <c r="B16" s="107">
        <v>35</v>
      </c>
      <c r="C16" s="107">
        <v>70</v>
      </c>
      <c r="D16" s="107">
        <v>70</v>
      </c>
      <c r="E16" s="107">
        <v>70</v>
      </c>
      <c r="F16" s="107">
        <v>70</v>
      </c>
      <c r="G16" s="107">
        <v>70</v>
      </c>
      <c r="H16" s="107">
        <v>70</v>
      </c>
      <c r="I16" s="110">
        <v>70</v>
      </c>
      <c r="J16" s="112">
        <f>'IPC Cat'!B21</f>
        <v>0.1</v>
      </c>
      <c r="K16" s="114">
        <f t="shared" ref="K16:K17" si="24">K15/(1+J16/100)</f>
        <v>0.84250793554649883</v>
      </c>
      <c r="L16" s="179">
        <f t="shared" si="16"/>
        <v>29.48777774412746</v>
      </c>
      <c r="M16" s="107">
        <f t="shared" si="17"/>
        <v>58.975555488254919</v>
      </c>
      <c r="N16" s="107">
        <f t="shared" si="18"/>
        <v>58.975555488254919</v>
      </c>
      <c r="O16" s="107">
        <f t="shared" si="19"/>
        <v>58.975555488254919</v>
      </c>
      <c r="P16" s="107">
        <f t="shared" si="20"/>
        <v>58.975555488254919</v>
      </c>
      <c r="Q16" s="107">
        <f t="shared" si="21"/>
        <v>58.975555488254919</v>
      </c>
      <c r="R16" s="107">
        <f t="shared" si="22"/>
        <v>58.975555488254919</v>
      </c>
      <c r="S16" s="178">
        <f t="shared" si="23"/>
        <v>58.975555488254919</v>
      </c>
      <c r="T16" s="184">
        <f t="shared" si="4"/>
        <v>21.005804286662283</v>
      </c>
      <c r="U16" s="185">
        <f t="shared" si="5"/>
        <v>8.8292592480424865</v>
      </c>
      <c r="V16" s="185">
        <f t="shared" si="6"/>
        <v>7.1345593776903335</v>
      </c>
      <c r="W16" s="185">
        <f t="shared" si="7"/>
        <v>7.4250793554649883</v>
      </c>
      <c r="X16" s="185"/>
      <c r="Y16" s="185">
        <f t="shared" si="3"/>
        <v>10.254877001575366</v>
      </c>
      <c r="Z16" s="172"/>
      <c r="AA16" s="172"/>
    </row>
    <row r="17" spans="1:27" x14ac:dyDescent="0.25">
      <c r="A17" s="105">
        <v>2016</v>
      </c>
      <c r="B17" s="107">
        <v>35</v>
      </c>
      <c r="C17" s="107">
        <v>70</v>
      </c>
      <c r="D17" s="107">
        <v>70</v>
      </c>
      <c r="E17" s="107">
        <v>70</v>
      </c>
      <c r="F17" s="107">
        <v>70</v>
      </c>
      <c r="G17" s="107">
        <v>70</v>
      </c>
      <c r="H17" s="107">
        <v>70</v>
      </c>
      <c r="I17" s="110">
        <v>70</v>
      </c>
      <c r="J17" s="170">
        <f>'IPC Cat'!B22</f>
        <v>-0.7</v>
      </c>
      <c r="K17" s="114">
        <f t="shared" si="24"/>
        <v>0.84844706500150935</v>
      </c>
      <c r="L17" s="179">
        <f t="shared" ref="L17" si="25">B17*$K17</f>
        <v>29.695647275052828</v>
      </c>
      <c r="M17" s="107">
        <f t="shared" ref="M17" si="26">C17*$K17</f>
        <v>59.391294550105656</v>
      </c>
      <c r="N17" s="107">
        <f t="shared" si="18"/>
        <v>59.391294550105656</v>
      </c>
      <c r="O17" s="107">
        <f t="shared" si="19"/>
        <v>59.391294550105656</v>
      </c>
      <c r="P17" s="107">
        <f t="shared" si="20"/>
        <v>59.391294550105656</v>
      </c>
      <c r="Q17" s="107">
        <f t="shared" si="21"/>
        <v>59.391294550105656</v>
      </c>
      <c r="R17" s="107">
        <f t="shared" si="22"/>
        <v>59.391294550105656</v>
      </c>
      <c r="S17" s="178">
        <f t="shared" si="23"/>
        <v>59.391294550105656</v>
      </c>
      <c r="T17" s="184">
        <f t="shared" si="4"/>
        <v>21.16093080227823</v>
      </c>
      <c r="U17" s="185">
        <f t="shared" si="5"/>
        <v>8.8985490916842753</v>
      </c>
      <c r="V17" s="185">
        <f t="shared" si="6"/>
        <v>7.1919026965662969</v>
      </c>
      <c r="W17" s="185">
        <f t="shared" si="7"/>
        <v>7.4844706500150933</v>
      </c>
      <c r="X17" s="185"/>
      <c r="Y17" s="185">
        <f t="shared" si="3"/>
        <v>10.334216517195735</v>
      </c>
      <c r="Z17" s="172"/>
      <c r="AA17" s="172"/>
    </row>
    <row r="18" spans="1:27" x14ac:dyDescent="0.25">
      <c r="A18" s="105">
        <v>2017</v>
      </c>
      <c r="B18" s="107"/>
      <c r="C18" s="107"/>
      <c r="D18" s="107"/>
      <c r="E18" s="107"/>
      <c r="F18" s="107"/>
      <c r="G18" s="107"/>
      <c r="H18" s="107"/>
      <c r="I18" s="110"/>
      <c r="J18" s="170"/>
      <c r="K18" s="114"/>
      <c r="L18" s="179"/>
      <c r="M18" s="107"/>
      <c r="N18" s="107"/>
      <c r="O18" s="107"/>
      <c r="P18" s="107"/>
      <c r="Q18" s="107"/>
      <c r="R18" s="107"/>
      <c r="S18" s="178"/>
      <c r="T18" s="184"/>
      <c r="U18" s="185"/>
      <c r="V18" s="185"/>
      <c r="W18" s="185"/>
      <c r="X18" s="185"/>
      <c r="Y18" s="185"/>
      <c r="Z18" s="172"/>
      <c r="AA18" s="172"/>
    </row>
    <row r="19" spans="1:27" x14ac:dyDescent="0.25">
      <c r="C19" s="171"/>
    </row>
  </sheetData>
  <mergeCells count="10">
    <mergeCell ref="T5:U5"/>
    <mergeCell ref="T4:AA4"/>
    <mergeCell ref="L3:AA3"/>
    <mergeCell ref="A2:AA2"/>
    <mergeCell ref="A3:A6"/>
    <mergeCell ref="B3:I4"/>
    <mergeCell ref="L4:S4"/>
    <mergeCell ref="L5:M5"/>
    <mergeCell ref="B5:C5"/>
    <mergeCell ref="J3:K6"/>
  </mergeCells>
  <hyperlinks>
    <hyperlink ref="A1" location="Index" display="Back to Index"/>
  </hyperlinks>
  <pageMargins left="0" right="0" top="0.39409448818897641" bottom="0.39409448818897641" header="0" footer="0"/>
  <pageSetup paperSize="9" orientation="portrait" horizontalDpi="4294967293" verticalDpi="0" r:id="rId1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MJ21"/>
  <sheetViews>
    <sheetView workbookViewId="0">
      <selection activeCell="A3" sqref="A3:A5"/>
    </sheetView>
  </sheetViews>
  <sheetFormatPr defaultColWidth="8.7109375" defaultRowHeight="14.25" x14ac:dyDescent="0.2"/>
  <cols>
    <col min="1" max="1" width="5" style="115" bestFit="1" customWidth="1"/>
    <col min="2" max="3" width="6.7109375" style="115" bestFit="1" customWidth="1"/>
    <col min="4" max="5" width="9.28515625" style="115" bestFit="1" customWidth="1"/>
    <col min="6" max="6" width="5" style="115" bestFit="1" customWidth="1"/>
    <col min="7" max="7" width="6.42578125" style="115" bestFit="1" customWidth="1"/>
    <col min="8" max="9" width="7.7109375" style="115" bestFit="1" customWidth="1"/>
    <col min="10" max="10" width="8.42578125" style="115" customWidth="1"/>
    <col min="11" max="1024" width="9.42578125" style="115" customWidth="1"/>
    <col min="1025" max="16384" width="8.7109375" style="56"/>
  </cols>
  <sheetData>
    <row r="1" spans="1:11" ht="15" x14ac:dyDescent="0.25">
      <c r="A1" s="133" t="s">
        <v>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5" x14ac:dyDescent="0.25">
      <c r="A2" s="230" t="s">
        <v>103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5" x14ac:dyDescent="0.25">
      <c r="A3" s="318"/>
      <c r="B3" s="237" t="s">
        <v>10</v>
      </c>
      <c r="C3" s="237"/>
      <c r="D3" s="237"/>
      <c r="E3" s="308"/>
      <c r="F3" s="309" t="s">
        <v>2</v>
      </c>
      <c r="G3" s="310"/>
      <c r="H3" s="313" t="s">
        <v>11</v>
      </c>
      <c r="I3" s="237"/>
      <c r="J3" s="237"/>
      <c r="K3" s="237"/>
    </row>
    <row r="4" spans="1:11" x14ac:dyDescent="0.2">
      <c r="A4" s="319"/>
      <c r="B4" s="314" t="s">
        <v>0</v>
      </c>
      <c r="C4" s="314"/>
      <c r="D4" s="314" t="s">
        <v>1</v>
      </c>
      <c r="E4" s="315"/>
      <c r="F4" s="311"/>
      <c r="G4" s="312"/>
      <c r="H4" s="316" t="s">
        <v>1</v>
      </c>
      <c r="I4" s="315"/>
      <c r="J4" s="317" t="s">
        <v>68</v>
      </c>
      <c r="K4" s="314"/>
    </row>
    <row r="5" spans="1:11" x14ac:dyDescent="0.2">
      <c r="A5" s="320"/>
      <c r="B5" s="116" t="s">
        <v>3</v>
      </c>
      <c r="C5" s="116" t="s">
        <v>4</v>
      </c>
      <c r="D5" s="116" t="s">
        <v>3</v>
      </c>
      <c r="E5" s="117" t="s">
        <v>4</v>
      </c>
      <c r="F5" s="311"/>
      <c r="G5" s="312"/>
      <c r="H5" s="118" t="s">
        <v>3</v>
      </c>
      <c r="I5" s="117" t="s">
        <v>4</v>
      </c>
      <c r="J5" s="120" t="s">
        <v>3</v>
      </c>
      <c r="K5" s="116" t="s">
        <v>4</v>
      </c>
    </row>
    <row r="6" spans="1:11" x14ac:dyDescent="0.2">
      <c r="A6" s="101">
        <v>2001</v>
      </c>
      <c r="B6" s="36">
        <v>9.8699999999999992</v>
      </c>
      <c r="C6" s="36">
        <v>11.01</v>
      </c>
      <c r="D6" s="36">
        <f>B6*75</f>
        <v>740.24999999999989</v>
      </c>
      <c r="E6" s="100">
        <f>C6*75</f>
        <v>825.75</v>
      </c>
      <c r="F6" s="122"/>
      <c r="G6" s="123">
        <v>1</v>
      </c>
      <c r="H6" s="119">
        <f>D6*$G6</f>
        <v>740.24999999999989</v>
      </c>
      <c r="I6" s="100">
        <f>E6*$G6</f>
        <v>825.75</v>
      </c>
      <c r="J6" s="121"/>
      <c r="K6" s="37"/>
    </row>
    <row r="7" spans="1:11" x14ac:dyDescent="0.2">
      <c r="A7" s="101">
        <v>2002</v>
      </c>
      <c r="B7" s="36">
        <v>10.34</v>
      </c>
      <c r="C7" s="36">
        <v>11.57</v>
      </c>
      <c r="D7" s="36">
        <f t="shared" ref="D7:E17" si="0">B7*75</f>
        <v>775.5</v>
      </c>
      <c r="E7" s="100">
        <f t="shared" si="0"/>
        <v>867.75</v>
      </c>
      <c r="F7" s="122">
        <f>'IPC Cat'!B8</f>
        <v>3.7</v>
      </c>
      <c r="G7" s="124">
        <f t="shared" ref="G7:G18" si="1">G6/(1+F7/100)</f>
        <v>0.96432015429122475</v>
      </c>
      <c r="H7" s="119">
        <f t="shared" ref="H7:I17" si="2">D7*$G7</f>
        <v>747.83027965284475</v>
      </c>
      <c r="I7" s="100">
        <f t="shared" si="2"/>
        <v>836.78881388621028</v>
      </c>
      <c r="J7" s="121">
        <f>(H7-H$6)/H$6</f>
        <v>1.0240161638426027E-2</v>
      </c>
      <c r="K7" s="37">
        <f>(I7-I$6)/I$6</f>
        <v>1.3368227534011842E-2</v>
      </c>
    </row>
    <row r="8" spans="1:11" x14ac:dyDescent="0.2">
      <c r="A8" s="101">
        <v>2003</v>
      </c>
      <c r="B8" s="36">
        <v>10.83</v>
      </c>
      <c r="C8" s="36">
        <v>12.11</v>
      </c>
      <c r="D8" s="36">
        <f t="shared" si="0"/>
        <v>812.25</v>
      </c>
      <c r="E8" s="100">
        <f t="shared" si="0"/>
        <v>908.25</v>
      </c>
      <c r="F8" s="122">
        <f>'IPC Cat'!B9</f>
        <v>3.1</v>
      </c>
      <c r="G8" s="124">
        <f t="shared" si="1"/>
        <v>0.93532507690710454</v>
      </c>
      <c r="H8" s="119">
        <f t="shared" si="2"/>
        <v>759.71779371779564</v>
      </c>
      <c r="I8" s="100">
        <f t="shared" si="2"/>
        <v>849.50900110087764</v>
      </c>
      <c r="J8" s="121">
        <f t="shared" ref="J8:K17" si="3">(H8-H$6)/H$6</f>
        <v>2.6298944569801769E-2</v>
      </c>
      <c r="K8" s="37">
        <f t="shared" si="3"/>
        <v>2.8772632274753424E-2</v>
      </c>
    </row>
    <row r="9" spans="1:11" x14ac:dyDescent="0.2">
      <c r="A9" s="101">
        <v>2004</v>
      </c>
      <c r="B9" s="36">
        <v>11.27</v>
      </c>
      <c r="C9" s="36">
        <v>12.61</v>
      </c>
      <c r="D9" s="36">
        <f t="shared" si="0"/>
        <v>845.25</v>
      </c>
      <c r="E9" s="100">
        <f t="shared" si="0"/>
        <v>945.75</v>
      </c>
      <c r="F9" s="122">
        <f>'IPC Cat'!B10</f>
        <v>3.9</v>
      </c>
      <c r="G9" s="124">
        <f t="shared" si="1"/>
        <v>0.90021662839952321</v>
      </c>
      <c r="H9" s="119">
        <f t="shared" si="2"/>
        <v>760.90810515469695</v>
      </c>
      <c r="I9" s="100">
        <f t="shared" si="2"/>
        <v>851.37987630884902</v>
      </c>
      <c r="J9" s="121">
        <f t="shared" si="3"/>
        <v>2.7906930300164907E-2</v>
      </c>
      <c r="K9" s="37">
        <f t="shared" si="3"/>
        <v>3.1038300101542866E-2</v>
      </c>
    </row>
    <row r="10" spans="1:11" x14ac:dyDescent="0.2">
      <c r="A10" s="101">
        <v>2005</v>
      </c>
      <c r="B10" s="36">
        <v>11.83</v>
      </c>
      <c r="C10" s="36">
        <v>13.24</v>
      </c>
      <c r="D10" s="36">
        <f t="shared" si="0"/>
        <v>887.25</v>
      </c>
      <c r="E10" s="100">
        <f t="shared" si="0"/>
        <v>993</v>
      </c>
      <c r="F10" s="122">
        <f>'IPC Cat'!B11</f>
        <v>3.6</v>
      </c>
      <c r="G10" s="124">
        <f t="shared" si="1"/>
        <v>0.86893496949760929</v>
      </c>
      <c r="H10" s="119">
        <f t="shared" si="2"/>
        <v>770.96255168675384</v>
      </c>
      <c r="I10" s="100">
        <f t="shared" si="2"/>
        <v>862.85242471112599</v>
      </c>
      <c r="J10" s="121">
        <f t="shared" si="3"/>
        <v>4.1489431525503488E-2</v>
      </c>
      <c r="K10" s="37">
        <f t="shared" si="3"/>
        <v>4.4931788932638196E-2</v>
      </c>
    </row>
    <row r="11" spans="1:11" x14ac:dyDescent="0.2">
      <c r="A11" s="101">
        <v>2006</v>
      </c>
      <c r="B11" s="36">
        <v>12.43</v>
      </c>
      <c r="C11" s="36">
        <v>13.9</v>
      </c>
      <c r="D11" s="36">
        <f t="shared" si="0"/>
        <v>932.25</v>
      </c>
      <c r="E11" s="100">
        <f t="shared" si="0"/>
        <v>1042.5</v>
      </c>
      <c r="F11" s="122">
        <f>'IPC Cat'!B12</f>
        <v>4.0999999999999996</v>
      </c>
      <c r="G11" s="124">
        <f t="shared" si="1"/>
        <v>0.83471178626091191</v>
      </c>
      <c r="H11" s="119">
        <f t="shared" si="2"/>
        <v>778.16006274173515</v>
      </c>
      <c r="I11" s="100">
        <f t="shared" si="2"/>
        <v>870.18703717700066</v>
      </c>
      <c r="J11" s="121">
        <f t="shared" si="3"/>
        <v>5.1212512991199277E-2</v>
      </c>
      <c r="K11" s="37">
        <f t="shared" si="3"/>
        <v>5.3814153408417394E-2</v>
      </c>
    </row>
    <row r="12" spans="1:11" x14ac:dyDescent="0.2">
      <c r="A12" s="101">
        <v>2007</v>
      </c>
      <c r="B12" s="36">
        <v>12.89</v>
      </c>
      <c r="C12" s="36">
        <v>14.41</v>
      </c>
      <c r="D12" s="36">
        <f t="shared" si="0"/>
        <v>966.75</v>
      </c>
      <c r="E12" s="100">
        <f t="shared" si="0"/>
        <v>1080.75</v>
      </c>
      <c r="F12" s="122">
        <f>'IPC Cat'!B13</f>
        <v>2.6</v>
      </c>
      <c r="G12" s="124">
        <f t="shared" si="1"/>
        <v>0.81355924586833517</v>
      </c>
      <c r="H12" s="119">
        <f t="shared" si="2"/>
        <v>786.50840094321302</v>
      </c>
      <c r="I12" s="100">
        <f t="shared" si="2"/>
        <v>879.2541549722032</v>
      </c>
      <c r="J12" s="121">
        <f t="shared" si="3"/>
        <v>6.2490241058038687E-2</v>
      </c>
      <c r="K12" s="37">
        <f t="shared" si="3"/>
        <v>6.4794616981172504E-2</v>
      </c>
    </row>
    <row r="13" spans="1:11" x14ac:dyDescent="0.2">
      <c r="A13" s="101">
        <v>2008</v>
      </c>
      <c r="B13" s="36">
        <v>13.6</v>
      </c>
      <c r="C13" s="36">
        <v>15.2</v>
      </c>
      <c r="D13" s="36">
        <f t="shared" si="0"/>
        <v>1020</v>
      </c>
      <c r="E13" s="100">
        <f t="shared" si="0"/>
        <v>1140</v>
      </c>
      <c r="F13" s="122">
        <f>'IPC Cat'!B14</f>
        <v>4.5</v>
      </c>
      <c r="G13" s="124">
        <f t="shared" si="1"/>
        <v>0.77852559413237821</v>
      </c>
      <c r="H13" s="119">
        <f t="shared" si="2"/>
        <v>794.09610601502573</v>
      </c>
      <c r="I13" s="100">
        <f t="shared" si="2"/>
        <v>887.51917731091112</v>
      </c>
      <c r="J13" s="121">
        <f t="shared" si="3"/>
        <v>7.2740433657583037E-2</v>
      </c>
      <c r="K13" s="37">
        <f t="shared" si="3"/>
        <v>7.4803726685935351E-2</v>
      </c>
    </row>
    <row r="14" spans="1:11" x14ac:dyDescent="0.2">
      <c r="A14" s="101">
        <v>2009</v>
      </c>
      <c r="B14" s="36">
        <v>13.75</v>
      </c>
      <c r="C14" s="36">
        <v>15.35</v>
      </c>
      <c r="D14" s="36">
        <f t="shared" si="0"/>
        <v>1031.25</v>
      </c>
      <c r="E14" s="100">
        <f t="shared" si="0"/>
        <v>1151.25</v>
      </c>
      <c r="F14" s="163">
        <f>'IPC Cat'!B15</f>
        <v>-0.3</v>
      </c>
      <c r="G14" s="124">
        <f t="shared" si="1"/>
        <v>0.78086819872856394</v>
      </c>
      <c r="H14" s="119">
        <f t="shared" si="2"/>
        <v>805.27032993883154</v>
      </c>
      <c r="I14" s="100">
        <f t="shared" si="2"/>
        <v>898.97451378625919</v>
      </c>
      <c r="J14" s="121">
        <f t="shared" si="3"/>
        <v>8.783563652662163E-2</v>
      </c>
      <c r="K14" s="37">
        <f t="shared" si="3"/>
        <v>8.8676371524382916E-2</v>
      </c>
    </row>
    <row r="15" spans="1:11" x14ac:dyDescent="0.2">
      <c r="A15" s="101">
        <v>2010</v>
      </c>
      <c r="B15" s="36">
        <v>14.09</v>
      </c>
      <c r="C15" s="36">
        <v>15.73</v>
      </c>
      <c r="D15" s="36">
        <f t="shared" si="0"/>
        <v>1056.75</v>
      </c>
      <c r="E15" s="100">
        <f t="shared" si="0"/>
        <v>1179.75</v>
      </c>
      <c r="F15" s="163">
        <f>'IPC Cat'!B16</f>
        <v>2</v>
      </c>
      <c r="G15" s="124">
        <f t="shared" si="1"/>
        <v>0.76555705757702341</v>
      </c>
      <c r="H15" s="119">
        <f t="shared" si="2"/>
        <v>809.00242059451955</v>
      </c>
      <c r="I15" s="100">
        <f t="shared" si="2"/>
        <v>903.1659386764934</v>
      </c>
      <c r="J15" s="121">
        <f t="shared" si="3"/>
        <v>9.28772990131978E-2</v>
      </c>
      <c r="K15" s="37">
        <f t="shared" si="3"/>
        <v>9.375227208779098E-2</v>
      </c>
    </row>
    <row r="16" spans="1:11" x14ac:dyDescent="0.2">
      <c r="A16" s="101">
        <v>2011</v>
      </c>
      <c r="B16" s="36">
        <v>15.16</v>
      </c>
      <c r="C16" s="36">
        <v>16.93</v>
      </c>
      <c r="D16" s="36">
        <f t="shared" si="0"/>
        <v>1137</v>
      </c>
      <c r="E16" s="100">
        <f t="shared" si="0"/>
        <v>1269.75</v>
      </c>
      <c r="F16" s="122">
        <f>'IPC Cat'!B17</f>
        <v>3.5</v>
      </c>
      <c r="G16" s="124">
        <f t="shared" si="1"/>
        <v>0.73966865466379084</v>
      </c>
      <c r="H16" s="119">
        <f t="shared" si="2"/>
        <v>841.00326035273019</v>
      </c>
      <c r="I16" s="100">
        <f t="shared" si="2"/>
        <v>939.19427425934839</v>
      </c>
      <c r="J16" s="121">
        <f t="shared" si="3"/>
        <v>0.13610707241165865</v>
      </c>
      <c r="K16" s="37">
        <f t="shared" si="3"/>
        <v>0.13738331729863565</v>
      </c>
    </row>
    <row r="17" spans="1:11" x14ac:dyDescent="0.2">
      <c r="A17" s="101">
        <v>2012</v>
      </c>
      <c r="B17" s="36">
        <v>15.66</v>
      </c>
      <c r="C17" s="36">
        <v>17.489999999999998</v>
      </c>
      <c r="D17" s="36">
        <f t="shared" si="0"/>
        <v>1174.5</v>
      </c>
      <c r="E17" s="100">
        <f t="shared" si="0"/>
        <v>1311.7499999999998</v>
      </c>
      <c r="F17" s="122">
        <f>'IPC Cat'!B18</f>
        <v>2.2999999999999998</v>
      </c>
      <c r="G17" s="124">
        <f t="shared" si="1"/>
        <v>0.72303876311221005</v>
      </c>
      <c r="H17" s="119">
        <f t="shared" si="2"/>
        <v>849.20902727529074</v>
      </c>
      <c r="I17" s="100">
        <f t="shared" si="2"/>
        <v>948.44609751244138</v>
      </c>
      <c r="J17" s="121">
        <f t="shared" si="3"/>
        <v>0.14719220165523927</v>
      </c>
      <c r="K17" s="37">
        <f t="shared" si="3"/>
        <v>0.14858746292757055</v>
      </c>
    </row>
    <row r="18" spans="1:11" x14ac:dyDescent="0.2">
      <c r="A18" s="101">
        <v>2013</v>
      </c>
      <c r="B18" s="36">
        <v>16.32</v>
      </c>
      <c r="C18" s="36">
        <v>18.22</v>
      </c>
      <c r="D18" s="36">
        <f t="shared" ref="D18:D20" si="4">B18*75</f>
        <v>1224</v>
      </c>
      <c r="E18" s="100">
        <f t="shared" ref="E18:E20" si="5">C18*75</f>
        <v>1366.5</v>
      </c>
      <c r="F18" s="122">
        <f>'IPC Cat'!B19</f>
        <v>2.2000000000000002</v>
      </c>
      <c r="G18" s="124">
        <f t="shared" si="1"/>
        <v>0.70747432789844422</v>
      </c>
      <c r="H18" s="119">
        <f t="shared" ref="H18" si="6">D18*$G18</f>
        <v>865.94857734769573</v>
      </c>
      <c r="I18" s="100">
        <f t="shared" ref="I18" si="7">E18*$G18</f>
        <v>966.76366907322404</v>
      </c>
      <c r="J18" s="121">
        <f t="shared" ref="J18" si="8">(H18-H$6)/H$6</f>
        <v>0.16980557561323317</v>
      </c>
      <c r="K18" s="37">
        <f t="shared" ref="K18" si="9">(I18-I$6)/I$6</f>
        <v>0.17077041365210299</v>
      </c>
    </row>
    <row r="19" spans="1:11" x14ac:dyDescent="0.2">
      <c r="A19" s="101">
        <v>2014</v>
      </c>
      <c r="B19" s="36">
        <v>16.32</v>
      </c>
      <c r="C19" s="36">
        <v>18.22</v>
      </c>
      <c r="D19" s="36">
        <f t="shared" si="4"/>
        <v>1224</v>
      </c>
      <c r="E19" s="100">
        <f t="shared" si="5"/>
        <v>1366.5</v>
      </c>
      <c r="F19" s="122">
        <f>'IPC Cat'!B20</f>
        <v>0.5</v>
      </c>
      <c r="G19" s="124">
        <f t="shared" ref="G19" si="10">G18/(1+F19/100)</f>
        <v>0.70395455512283012</v>
      </c>
      <c r="H19" s="119">
        <f t="shared" ref="H19" si="11">D19*$G19</f>
        <v>861.64037547034411</v>
      </c>
      <c r="I19" s="100">
        <f t="shared" ref="I19" si="12">E19*$G19</f>
        <v>961.95389957534735</v>
      </c>
      <c r="J19" s="121">
        <f t="shared" ref="J19" si="13">(H19-H$6)/H$6</f>
        <v>0.16398564737635157</v>
      </c>
      <c r="K19" s="37">
        <f t="shared" ref="K19" si="14">(I19-I$6)/I$6</f>
        <v>0.16494568522597317</v>
      </c>
    </row>
    <row r="20" spans="1:11" x14ac:dyDescent="0.2">
      <c r="A20" s="101">
        <v>2015</v>
      </c>
      <c r="B20" s="36">
        <v>16.32</v>
      </c>
      <c r="C20" s="36">
        <v>18.22</v>
      </c>
      <c r="D20" s="36">
        <f t="shared" si="4"/>
        <v>1224</v>
      </c>
      <c r="E20" s="100">
        <f t="shared" si="5"/>
        <v>1366.5</v>
      </c>
      <c r="F20" s="122">
        <f>'IPC Cat'!B21</f>
        <v>0.1</v>
      </c>
      <c r="G20" s="124">
        <f t="shared" ref="G20:G21" si="15">G19/(1+F20/100)</f>
        <v>0.70325130381901113</v>
      </c>
      <c r="H20" s="119">
        <f t="shared" ref="H20:H21" si="16">D20*$G20</f>
        <v>860.77959587446958</v>
      </c>
      <c r="I20" s="100">
        <f t="shared" ref="I20:I21" si="17">E20*$G20</f>
        <v>960.99290666867876</v>
      </c>
      <c r="J20" s="121">
        <f t="shared" ref="J20:J21" si="18">(H20-H$6)/H$6</f>
        <v>0.16282282455179967</v>
      </c>
      <c r="K20" s="37">
        <f t="shared" ref="K20:K21" si="19">(I20-I$6)/I$6</f>
        <v>0.16378190332265063</v>
      </c>
    </row>
    <row r="21" spans="1:11" x14ac:dyDescent="0.2">
      <c r="A21" s="101">
        <v>2016</v>
      </c>
      <c r="B21" s="36">
        <v>16.32</v>
      </c>
      <c r="C21" s="36">
        <v>18.22</v>
      </c>
      <c r="D21" s="36">
        <f t="shared" ref="D21" si="20">B21*75</f>
        <v>1224</v>
      </c>
      <c r="E21" s="100">
        <f t="shared" ref="E21" si="21">C21*75</f>
        <v>1366.5</v>
      </c>
      <c r="F21" s="163">
        <f>'IPC Cat'!B22</f>
        <v>-0.7</v>
      </c>
      <c r="G21" s="124">
        <f t="shared" si="15"/>
        <v>0.70820876517523779</v>
      </c>
      <c r="H21" s="119">
        <f t="shared" si="16"/>
        <v>866.84752857449109</v>
      </c>
      <c r="I21" s="100">
        <f t="shared" si="17"/>
        <v>967.76727761196241</v>
      </c>
      <c r="J21" s="121">
        <f t="shared" si="18"/>
        <v>0.17101996430191319</v>
      </c>
      <c r="K21" s="37">
        <f t="shared" si="19"/>
        <v>0.17198580395030266</v>
      </c>
    </row>
  </sheetData>
  <mergeCells count="9">
    <mergeCell ref="A2:K2"/>
    <mergeCell ref="B3:E3"/>
    <mergeCell ref="F3:G5"/>
    <mergeCell ref="H3:K3"/>
    <mergeCell ref="B4:C4"/>
    <mergeCell ref="D4:E4"/>
    <mergeCell ref="H4:I4"/>
    <mergeCell ref="J4:K4"/>
    <mergeCell ref="A3:A5"/>
  </mergeCells>
  <hyperlinks>
    <hyperlink ref="A1" location="Index" display="Back to Index"/>
  </hyperlinks>
  <pageMargins left="0" right="0" top="0.39409448818897641" bottom="0.39409448818897641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5"/>
  <sheetViews>
    <sheetView workbookViewId="0">
      <selection activeCell="A3" sqref="A3:A5"/>
    </sheetView>
  </sheetViews>
  <sheetFormatPr defaultColWidth="8.7109375" defaultRowHeight="14.25" x14ac:dyDescent="0.2"/>
  <cols>
    <col min="1" max="1" width="5" style="56" bestFit="1" customWidth="1"/>
    <col min="2" max="3" width="7" style="56" bestFit="1" customWidth="1"/>
    <col min="4" max="5" width="9.42578125" style="56" bestFit="1" customWidth="1"/>
    <col min="6" max="6" width="4" style="56" bestFit="1" customWidth="1"/>
    <col min="7" max="7" width="6.42578125" style="56" bestFit="1" customWidth="1"/>
    <col min="8" max="9" width="9.28515625" style="56" bestFit="1" customWidth="1"/>
    <col min="10" max="10" width="9.140625" style="56" customWidth="1"/>
    <col min="11" max="11" width="8.140625" style="56" customWidth="1"/>
    <col min="12" max="16384" width="8.7109375" style="56"/>
  </cols>
  <sheetData>
    <row r="1" spans="1:11" ht="15" x14ac:dyDescent="0.25">
      <c r="A1" s="133" t="s">
        <v>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5" x14ac:dyDescent="0.25">
      <c r="A2" s="230" t="s">
        <v>104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5" x14ac:dyDescent="0.25">
      <c r="A3" s="318"/>
      <c r="B3" s="237" t="s">
        <v>10</v>
      </c>
      <c r="C3" s="237"/>
      <c r="D3" s="237"/>
      <c r="E3" s="308"/>
      <c r="F3" s="309" t="s">
        <v>2</v>
      </c>
      <c r="G3" s="310"/>
      <c r="H3" s="313" t="s">
        <v>11</v>
      </c>
      <c r="I3" s="237"/>
      <c r="J3" s="237"/>
      <c r="K3" s="237"/>
    </row>
    <row r="4" spans="1:11" x14ac:dyDescent="0.2">
      <c r="A4" s="319"/>
      <c r="B4" s="314" t="s">
        <v>37</v>
      </c>
      <c r="C4" s="314"/>
      <c r="D4" s="314" t="s">
        <v>38</v>
      </c>
      <c r="E4" s="315"/>
      <c r="F4" s="311"/>
      <c r="G4" s="312"/>
      <c r="H4" s="316" t="s">
        <v>38</v>
      </c>
      <c r="I4" s="315"/>
      <c r="J4" s="317" t="s">
        <v>68</v>
      </c>
      <c r="K4" s="314"/>
    </row>
    <row r="5" spans="1:11" x14ac:dyDescent="0.2">
      <c r="A5" s="320"/>
      <c r="B5" s="116" t="s">
        <v>121</v>
      </c>
      <c r="C5" s="116" t="s">
        <v>122</v>
      </c>
      <c r="D5" s="116" t="s">
        <v>3</v>
      </c>
      <c r="E5" s="117" t="s">
        <v>4</v>
      </c>
      <c r="F5" s="311"/>
      <c r="G5" s="312"/>
      <c r="H5" s="118" t="s">
        <v>3</v>
      </c>
      <c r="I5" s="117" t="s">
        <v>4</v>
      </c>
      <c r="J5" s="120" t="s">
        <v>3</v>
      </c>
      <c r="K5" s="116" t="s">
        <v>4</v>
      </c>
    </row>
    <row r="6" spans="1:11" ht="15" x14ac:dyDescent="0.25">
      <c r="A6" s="101">
        <v>2008</v>
      </c>
      <c r="B6" s="54">
        <v>17</v>
      </c>
      <c r="C6" s="54"/>
      <c r="D6" s="66">
        <f>B6*60</f>
        <v>1020</v>
      </c>
      <c r="E6" s="125"/>
      <c r="F6" s="163"/>
      <c r="G6" s="123">
        <v>1</v>
      </c>
      <c r="H6" s="119">
        <f>D6*$G6</f>
        <v>1020</v>
      </c>
      <c r="I6" s="100"/>
      <c r="J6" s="121"/>
      <c r="K6" s="37"/>
    </row>
    <row r="7" spans="1:11" ht="15" x14ac:dyDescent="0.25">
      <c r="A7" s="101">
        <v>2009</v>
      </c>
      <c r="B7" s="54">
        <v>17.2</v>
      </c>
      <c r="C7" s="54">
        <v>19.2</v>
      </c>
      <c r="D7" s="66">
        <f t="shared" ref="D7:E10" si="0">B7*60</f>
        <v>1032</v>
      </c>
      <c r="E7" s="125">
        <f t="shared" si="0"/>
        <v>1152</v>
      </c>
      <c r="F7" s="163">
        <f>'IPC Cat'!B15</f>
        <v>-0.3</v>
      </c>
      <c r="G7" s="124">
        <f t="shared" ref="G7:G12" si="1">G6/(1+F7/100)</f>
        <v>1.0030090270812437</v>
      </c>
      <c r="H7" s="119">
        <f t="shared" ref="H7:I10" si="2">D7*$G7</f>
        <v>1035.1053159478436</v>
      </c>
      <c r="I7" s="100">
        <f t="shared" si="2"/>
        <v>1155.4663991975929</v>
      </c>
      <c r="J7" s="121">
        <f>(H7-H$6)/H$6</f>
        <v>1.4809133282199573E-2</v>
      </c>
      <c r="K7" s="37"/>
    </row>
    <row r="8" spans="1:11" ht="15" x14ac:dyDescent="0.25">
      <c r="A8" s="101">
        <v>2010</v>
      </c>
      <c r="B8" s="54">
        <v>17.63</v>
      </c>
      <c r="C8" s="54">
        <v>19.68</v>
      </c>
      <c r="D8" s="66">
        <f t="shared" si="0"/>
        <v>1057.8</v>
      </c>
      <c r="E8" s="125">
        <f t="shared" si="0"/>
        <v>1180.8</v>
      </c>
      <c r="F8" s="163">
        <f>'IPC Cat'!B16</f>
        <v>2</v>
      </c>
      <c r="G8" s="124">
        <f t="shared" si="1"/>
        <v>0.98334218341298407</v>
      </c>
      <c r="H8" s="119">
        <f t="shared" si="2"/>
        <v>1040.1793616142545</v>
      </c>
      <c r="I8" s="100">
        <f t="shared" si="2"/>
        <v>1161.1304501740515</v>
      </c>
      <c r="J8" s="121">
        <f t="shared" ref="J8:J10" si="3">(H8-H$6)/H$6</f>
        <v>1.9783687857112257E-2</v>
      </c>
      <c r="K8" s="37">
        <f>(I8-I$7)/I$7</f>
        <v>4.9019607843135719E-3</v>
      </c>
    </row>
    <row r="9" spans="1:11" ht="15" x14ac:dyDescent="0.25">
      <c r="A9" s="101">
        <v>2011</v>
      </c>
      <c r="B9" s="54">
        <v>18.97</v>
      </c>
      <c r="C9" s="54">
        <v>21.18</v>
      </c>
      <c r="D9" s="66">
        <f t="shared" si="0"/>
        <v>1138.1999999999998</v>
      </c>
      <c r="E9" s="125">
        <f t="shared" si="0"/>
        <v>1270.8</v>
      </c>
      <c r="F9" s="122">
        <f>'IPC Cat'!B17</f>
        <v>3.5</v>
      </c>
      <c r="G9" s="124">
        <f t="shared" si="1"/>
        <v>0.95008906609950161</v>
      </c>
      <c r="H9" s="119">
        <f t="shared" si="2"/>
        <v>1081.3913750344525</v>
      </c>
      <c r="I9" s="100">
        <f t="shared" si="2"/>
        <v>1207.3731851992466</v>
      </c>
      <c r="J9" s="121">
        <f t="shared" si="3"/>
        <v>6.0187622582796564E-2</v>
      </c>
      <c r="K9" s="37">
        <f>(I9-I$7)/I$7</f>
        <v>4.4922800037889524E-2</v>
      </c>
    </row>
    <row r="10" spans="1:11" ht="15" x14ac:dyDescent="0.25">
      <c r="A10" s="101">
        <v>2012</v>
      </c>
      <c r="B10" s="54">
        <v>19.600000000000001</v>
      </c>
      <c r="C10" s="54">
        <v>21.88</v>
      </c>
      <c r="D10" s="66">
        <f t="shared" si="0"/>
        <v>1176</v>
      </c>
      <c r="E10" s="125">
        <f t="shared" si="0"/>
        <v>1312.8</v>
      </c>
      <c r="F10" s="122">
        <f>'IPC Cat'!B18</f>
        <v>2.2999999999999998</v>
      </c>
      <c r="G10" s="124">
        <f t="shared" si="1"/>
        <v>0.92872831485777296</v>
      </c>
      <c r="H10" s="119">
        <f t="shared" si="2"/>
        <v>1092.1844982727409</v>
      </c>
      <c r="I10" s="100">
        <f t="shared" si="2"/>
        <v>1219.2345317452844</v>
      </c>
      <c r="J10" s="121">
        <f t="shared" si="3"/>
        <v>7.0769115953667583E-2</v>
      </c>
      <c r="K10" s="37">
        <f>(I10-I$7)/I$7</f>
        <v>5.5188218880250363E-2</v>
      </c>
    </row>
    <row r="11" spans="1:11" ht="15" x14ac:dyDescent="0.25">
      <c r="A11" s="101">
        <v>2013</v>
      </c>
      <c r="B11" s="54">
        <v>20.420000000000002</v>
      </c>
      <c r="C11" s="54">
        <v>22.8</v>
      </c>
      <c r="D11" s="66">
        <f t="shared" ref="D11:D13" si="4">B11*60</f>
        <v>1225.2</v>
      </c>
      <c r="E11" s="125">
        <f t="shared" ref="E11:E13" si="5">C11*60</f>
        <v>1368</v>
      </c>
      <c r="F11" s="122">
        <f>'IPC Cat'!B19</f>
        <v>2.2000000000000002</v>
      </c>
      <c r="G11" s="124">
        <f t="shared" si="1"/>
        <v>0.90873612021308503</v>
      </c>
      <c r="H11" s="119">
        <f t="shared" ref="H11" si="6">D11*$G11</f>
        <v>1113.3834944850719</v>
      </c>
      <c r="I11" s="100">
        <f t="shared" ref="I11" si="7">E11*$G11</f>
        <v>1243.1510124515003</v>
      </c>
      <c r="J11" s="121">
        <f t="shared" ref="J11" si="8">(H11-H$6)/H$6</f>
        <v>9.1552445573599886E-2</v>
      </c>
      <c r="K11" s="37">
        <f>(I11-I$7)/I$7</f>
        <v>7.5886770324779224E-2</v>
      </c>
    </row>
    <row r="12" spans="1:11" ht="15" x14ac:dyDescent="0.25">
      <c r="A12" s="101">
        <v>2014</v>
      </c>
      <c r="B12" s="54">
        <v>20.420000000000002</v>
      </c>
      <c r="C12" s="54">
        <v>22.8</v>
      </c>
      <c r="D12" s="66">
        <f t="shared" si="4"/>
        <v>1225.2</v>
      </c>
      <c r="E12" s="125">
        <f t="shared" si="5"/>
        <v>1368</v>
      </c>
      <c r="F12" s="122">
        <f>'IPC Cat'!B20</f>
        <v>0.5</v>
      </c>
      <c r="G12" s="124">
        <f t="shared" si="1"/>
        <v>0.90421504498814442</v>
      </c>
      <c r="H12" s="119">
        <f t="shared" ref="H12" si="9">D12*$G12</f>
        <v>1107.8442731194746</v>
      </c>
      <c r="I12" s="100">
        <f t="shared" ref="I12" si="10">E12*$G12</f>
        <v>1236.9661815437817</v>
      </c>
      <c r="J12" s="121">
        <f t="shared" ref="J12" si="11">(H12-H$6)/H$6</f>
        <v>8.6121836391641726E-2</v>
      </c>
      <c r="K12" s="37">
        <f>(I12-I$7)/I$7</f>
        <v>7.0534099825651231E-2</v>
      </c>
    </row>
    <row r="13" spans="1:11" ht="15" x14ac:dyDescent="0.25">
      <c r="A13" s="101">
        <v>2015</v>
      </c>
      <c r="B13" s="54">
        <v>20.420000000000002</v>
      </c>
      <c r="C13" s="54">
        <v>22.8</v>
      </c>
      <c r="D13" s="66">
        <f t="shared" si="4"/>
        <v>1225.2</v>
      </c>
      <c r="E13" s="125">
        <f t="shared" si="5"/>
        <v>1368</v>
      </c>
      <c r="F13" s="122">
        <f>'IPC Cat'!B21</f>
        <v>0.1</v>
      </c>
      <c r="G13" s="124">
        <f t="shared" ref="G13:G14" si="12">G12/(1+F13/100)</f>
        <v>0.90331173325488967</v>
      </c>
      <c r="H13" s="119">
        <f t="shared" ref="H13:H14" si="13">D13*$G13</f>
        <v>1106.7375355838908</v>
      </c>
      <c r="I13" s="100">
        <f t="shared" ref="I13:I14" si="14">E13*$G13</f>
        <v>1235.730451092689</v>
      </c>
      <c r="J13" s="121">
        <f t="shared" ref="J13:J14" si="15">(H13-H$6)/H$6</f>
        <v>8.5036799592049808E-2</v>
      </c>
      <c r="K13" s="37">
        <f t="shared" ref="K13:K14" si="16">(I13-I$7)/I$7</f>
        <v>6.9464635190460811E-2</v>
      </c>
    </row>
    <row r="14" spans="1:11" ht="15" x14ac:dyDescent="0.25">
      <c r="A14" s="101">
        <v>2016</v>
      </c>
      <c r="B14" s="54">
        <v>20.420000000000002</v>
      </c>
      <c r="C14" s="54">
        <v>22.8</v>
      </c>
      <c r="D14" s="66">
        <f t="shared" ref="D14" si="17">B14*60</f>
        <v>1225.2</v>
      </c>
      <c r="E14" s="125">
        <f t="shared" ref="E14" si="18">C14*60</f>
        <v>1368</v>
      </c>
      <c r="F14" s="163">
        <f>'IPC Cat'!B22</f>
        <v>-0.7</v>
      </c>
      <c r="G14" s="124">
        <f t="shared" si="12"/>
        <v>0.90967948968266832</v>
      </c>
      <c r="H14" s="119">
        <f t="shared" si="13"/>
        <v>1114.5393107592054</v>
      </c>
      <c r="I14" s="100">
        <f t="shared" si="14"/>
        <v>1244.4415418858903</v>
      </c>
      <c r="J14" s="121">
        <f t="shared" si="15"/>
        <v>9.2685598783534676E-2</v>
      </c>
      <c r="K14" s="37">
        <f t="shared" si="16"/>
        <v>7.700366081617406E-2</v>
      </c>
    </row>
    <row r="15" spans="1:11" ht="15" x14ac:dyDescent="0.25">
      <c r="A15" s="101">
        <v>2017</v>
      </c>
      <c r="B15" s="54">
        <v>20.420000000000002</v>
      </c>
      <c r="C15" s="54">
        <v>22.8</v>
      </c>
      <c r="D15" s="66">
        <f t="shared" ref="D15" si="19">B15*60</f>
        <v>1225.2</v>
      </c>
      <c r="E15" s="125">
        <f t="shared" ref="E15" si="20">C15*60</f>
        <v>1368</v>
      </c>
      <c r="F15" s="163">
        <f>'IPC Cat'!B23</f>
        <v>2.1</v>
      </c>
      <c r="G15" s="124">
        <f t="shared" ref="G15" si="21">G14/(1+F15/100)</f>
        <v>0.89096913778909737</v>
      </c>
      <c r="H15" s="119">
        <f t="shared" ref="H15" si="22">D15*$G15</f>
        <v>1091.6153876192022</v>
      </c>
      <c r="I15" s="100">
        <f t="shared" ref="I15" si="23">E15*$G15</f>
        <v>1218.8457804954851</v>
      </c>
      <c r="J15" s="121">
        <f t="shared" ref="J15" si="24">(H15-H$6)/H$6</f>
        <v>7.0211164332551215E-2</v>
      </c>
      <c r="K15" s="37">
        <f t="shared" ref="K15" si="25">(I15-I$7)/I$7</f>
        <v>5.4851773571179291E-2</v>
      </c>
    </row>
  </sheetData>
  <mergeCells count="9">
    <mergeCell ref="A2:K2"/>
    <mergeCell ref="B3:E3"/>
    <mergeCell ref="F3:G5"/>
    <mergeCell ref="H3:K3"/>
    <mergeCell ref="B4:C4"/>
    <mergeCell ref="D4:E4"/>
    <mergeCell ref="H4:I4"/>
    <mergeCell ref="J4:K4"/>
    <mergeCell ref="A3:A5"/>
  </mergeCells>
  <hyperlinks>
    <hyperlink ref="A1" location="Index" display="Back to Index"/>
  </hyperlinks>
  <pageMargins left="0" right="0" top="0.39409448818897641" bottom="0.39409448818897641" header="0" footer="0"/>
  <pageSetup paperSize="9" orientation="portrait" horizontalDpi="4294967293" verticalDpi="0" r:id="rId1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:A4"/>
    </sheetView>
  </sheetViews>
  <sheetFormatPr defaultColWidth="8.7109375" defaultRowHeight="15" x14ac:dyDescent="0.25"/>
  <cols>
    <col min="1" max="1" width="5" bestFit="1" customWidth="1"/>
    <col min="3" max="3" width="10.5703125" customWidth="1"/>
    <col min="4" max="4" width="4" bestFit="1" customWidth="1"/>
    <col min="5" max="5" width="6.42578125" bestFit="1" customWidth="1"/>
    <col min="6" max="6" width="11.42578125" customWidth="1"/>
  </cols>
  <sheetData>
    <row r="1" spans="1:7" x14ac:dyDescent="0.25">
      <c r="A1" s="132" t="s">
        <v>81</v>
      </c>
    </row>
    <row r="2" spans="1:7" ht="30" customHeight="1" x14ac:dyDescent="0.25">
      <c r="A2" s="321" t="s">
        <v>114</v>
      </c>
      <c r="B2" s="230"/>
      <c r="C2" s="230"/>
      <c r="D2" s="230"/>
      <c r="E2" s="230"/>
      <c r="F2" s="230"/>
      <c r="G2" s="230"/>
    </row>
    <row r="3" spans="1:7" x14ac:dyDescent="0.25">
      <c r="A3" s="318"/>
      <c r="B3" s="237" t="s">
        <v>10</v>
      </c>
      <c r="C3" s="237"/>
      <c r="D3" s="309" t="s">
        <v>2</v>
      </c>
      <c r="E3" s="310"/>
      <c r="F3" s="313" t="s">
        <v>11</v>
      </c>
      <c r="G3" s="237"/>
    </row>
    <row r="4" spans="1:7" ht="39" x14ac:dyDescent="0.25">
      <c r="A4" s="320"/>
      <c r="B4" s="88" t="s">
        <v>37</v>
      </c>
      <c r="C4" s="88" t="s">
        <v>38</v>
      </c>
      <c r="D4" s="311"/>
      <c r="E4" s="312"/>
      <c r="F4" s="93" t="s">
        <v>38</v>
      </c>
      <c r="G4" s="96" t="s">
        <v>68</v>
      </c>
    </row>
    <row r="5" spans="1:7" x14ac:dyDescent="0.25">
      <c r="A5" s="101">
        <v>2012</v>
      </c>
      <c r="B5" s="54">
        <v>32.46</v>
      </c>
      <c r="C5" s="66">
        <f>B5*60</f>
        <v>1947.6000000000001</v>
      </c>
      <c r="D5" s="122"/>
      <c r="E5" s="123">
        <v>1</v>
      </c>
      <c r="F5" s="119">
        <f>C5*$E5</f>
        <v>1947.6000000000001</v>
      </c>
      <c r="G5" s="121"/>
    </row>
    <row r="6" spans="1:7" x14ac:dyDescent="0.25">
      <c r="A6" s="101">
        <v>2013</v>
      </c>
      <c r="B6" s="54">
        <v>33.82</v>
      </c>
      <c r="C6" s="66">
        <f>B6*60</f>
        <v>2029.2</v>
      </c>
      <c r="D6" s="122">
        <f>'IPC Cat'!B19</f>
        <v>2.2000000000000002</v>
      </c>
      <c r="E6" s="165">
        <f>E5/(1+D6/100)</f>
        <v>0.97847358121330719</v>
      </c>
      <c r="F6" s="119">
        <f>C6*$E6</f>
        <v>1985.518590998043</v>
      </c>
      <c r="G6" s="121">
        <f>(F6-F$5)/F$5</f>
        <v>1.9469393611646575E-2</v>
      </c>
    </row>
    <row r="7" spans="1:7" x14ac:dyDescent="0.25">
      <c r="A7" s="101">
        <v>2014</v>
      </c>
      <c r="B7" s="54">
        <v>34.06</v>
      </c>
      <c r="C7" s="66">
        <f>B7*60</f>
        <v>2043.6000000000001</v>
      </c>
      <c r="D7" s="122">
        <f>'IPC Cat'!B20</f>
        <v>0.5</v>
      </c>
      <c r="E7" s="165">
        <f>E6/(1+D7/100)</f>
        <v>0.97360555344607691</v>
      </c>
      <c r="F7" s="119">
        <f>C7*$E7</f>
        <v>1989.660309022403</v>
      </c>
      <c r="G7" s="121">
        <f>(F7-F$5)/F$5</f>
        <v>2.1595968896284071E-2</v>
      </c>
    </row>
    <row r="8" spans="1:7" x14ac:dyDescent="0.25">
      <c r="A8" s="101">
        <v>2015</v>
      </c>
      <c r="B8" s="54">
        <v>34.06</v>
      </c>
      <c r="C8" s="66">
        <f t="shared" ref="C8:C10" si="0">B8*60</f>
        <v>2043.6000000000001</v>
      </c>
      <c r="D8" s="122">
        <f>'IPC Cat'!B21</f>
        <v>0.1</v>
      </c>
      <c r="E8" s="165">
        <f t="shared" ref="E8:E9" si="1">E7/(1+D8/100)</f>
        <v>0.9726329205255515</v>
      </c>
      <c r="F8" s="119">
        <f t="shared" ref="F8:F9" si="2">C8*$E8</f>
        <v>1987.6726363860171</v>
      </c>
      <c r="G8" s="121">
        <f t="shared" ref="G8:G9" si="3">(F8-F$5)/F$5</f>
        <v>2.0575393502781338E-2</v>
      </c>
    </row>
    <row r="9" spans="1:7" x14ac:dyDescent="0.25">
      <c r="A9" s="101">
        <v>2016</v>
      </c>
      <c r="B9" s="54">
        <v>34.06</v>
      </c>
      <c r="C9" s="66">
        <f t="shared" si="0"/>
        <v>2043.6000000000001</v>
      </c>
      <c r="D9" s="163">
        <f>'IPC Cat'!B22</f>
        <v>-0.7</v>
      </c>
      <c r="E9" s="165">
        <f t="shared" si="1"/>
        <v>0.97948934594718173</v>
      </c>
      <c r="F9" s="119">
        <f t="shared" si="2"/>
        <v>2001.6844273776608</v>
      </c>
      <c r="G9" s="121">
        <f t="shared" si="3"/>
        <v>2.7769781976617697E-2</v>
      </c>
    </row>
    <row r="10" spans="1:7" x14ac:dyDescent="0.25">
      <c r="A10" s="101">
        <v>2017</v>
      </c>
      <c r="B10" s="54">
        <v>34.06</v>
      </c>
      <c r="C10" s="66">
        <f t="shared" si="0"/>
        <v>2043.6000000000001</v>
      </c>
      <c r="D10" s="163">
        <f>'IPC Cat'!B23</f>
        <v>2.1</v>
      </c>
      <c r="E10" s="165">
        <f t="shared" ref="E10" si="4">E9/(1+D10/100)</f>
        <v>0.95934314000703413</v>
      </c>
      <c r="F10" s="119">
        <f t="shared" ref="F10" si="5">C10*$E10</f>
        <v>1960.5136409183751</v>
      </c>
      <c r="G10" s="121">
        <f t="shared" ref="G10" si="6">(F10-F$5)/F$5</f>
        <v>6.630540623523821E-3</v>
      </c>
    </row>
  </sheetData>
  <mergeCells count="5">
    <mergeCell ref="A2:G2"/>
    <mergeCell ref="B3:C3"/>
    <mergeCell ref="D3:E4"/>
    <mergeCell ref="F3:G3"/>
    <mergeCell ref="A3:A4"/>
  </mergeCells>
  <hyperlinks>
    <hyperlink ref="A1" location="Index" display="Back to 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"/>
  <sheetViews>
    <sheetView zoomScaleNormal="100" zoomScalePageLayoutView="125" workbookViewId="0">
      <selection activeCell="A3" sqref="A3:A5"/>
    </sheetView>
  </sheetViews>
  <sheetFormatPr defaultColWidth="8.7109375" defaultRowHeight="15" x14ac:dyDescent="0.25"/>
  <cols>
    <col min="1" max="1" width="5" style="31" bestFit="1" customWidth="1"/>
    <col min="2" max="6" width="7.7109375" style="31" bestFit="1" customWidth="1"/>
    <col min="7" max="7" width="8.140625" style="31" bestFit="1" customWidth="1"/>
    <col min="8" max="8" width="7.7109375" style="31" bestFit="1" customWidth="1"/>
    <col min="9" max="11" width="8.140625" style="31" bestFit="1" customWidth="1"/>
    <col min="12" max="12" width="5.28515625" style="31" bestFit="1" customWidth="1"/>
    <col min="13" max="13" width="6.42578125" style="31" bestFit="1" customWidth="1"/>
    <col min="14" max="14" width="8.140625" style="31" bestFit="1" customWidth="1"/>
    <col min="15" max="15" width="7.7109375" style="31" bestFit="1" customWidth="1"/>
    <col min="16" max="16" width="8.140625" style="31" bestFit="1" customWidth="1"/>
    <col min="17" max="17" width="7.7109375" style="31" bestFit="1" customWidth="1"/>
    <col min="18" max="18" width="8.140625" style="31" bestFit="1" customWidth="1"/>
    <col min="19" max="16384" width="8.7109375" style="31"/>
  </cols>
  <sheetData>
    <row r="1" spans="1:25" x14ac:dyDescent="0.25">
      <c r="A1" s="133" t="s">
        <v>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25" x14ac:dyDescent="0.25">
      <c r="A2" s="230" t="s">
        <v>105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5" x14ac:dyDescent="0.25">
      <c r="A3" s="326"/>
      <c r="B3" s="328" t="s">
        <v>10</v>
      </c>
      <c r="C3" s="328"/>
      <c r="D3" s="328"/>
      <c r="E3" s="328"/>
      <c r="F3" s="328"/>
      <c r="G3" s="328"/>
      <c r="H3" s="328"/>
      <c r="I3" s="328"/>
      <c r="J3" s="328"/>
      <c r="K3" s="331"/>
      <c r="L3" s="218" t="s">
        <v>2</v>
      </c>
      <c r="M3" s="219"/>
      <c r="N3" s="324" t="s">
        <v>11</v>
      </c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</row>
    <row r="4" spans="1:25" x14ac:dyDescent="0.25">
      <c r="A4" s="327"/>
      <c r="B4" s="323" t="s">
        <v>0</v>
      </c>
      <c r="C4" s="323"/>
      <c r="D4" s="323"/>
      <c r="E4" s="323"/>
      <c r="F4" s="329"/>
      <c r="G4" s="330" t="s">
        <v>1</v>
      </c>
      <c r="H4" s="323"/>
      <c r="I4" s="323"/>
      <c r="J4" s="323"/>
      <c r="K4" s="329"/>
      <c r="L4" s="218"/>
      <c r="M4" s="219"/>
      <c r="N4" s="330" t="s">
        <v>1</v>
      </c>
      <c r="O4" s="323"/>
      <c r="P4" s="323"/>
      <c r="Q4" s="323"/>
      <c r="R4" s="332"/>
      <c r="S4" s="322" t="s">
        <v>68</v>
      </c>
      <c r="T4" s="323"/>
      <c r="U4" s="323"/>
      <c r="V4" s="323"/>
      <c r="W4" s="323"/>
      <c r="X4" s="323"/>
      <c r="Y4" s="323"/>
    </row>
    <row r="5" spans="1:25" ht="45" x14ac:dyDescent="0.25">
      <c r="A5" s="328"/>
      <c r="B5" s="32" t="s">
        <v>3</v>
      </c>
      <c r="C5" s="32" t="s">
        <v>4</v>
      </c>
      <c r="D5" s="32" t="s">
        <v>5</v>
      </c>
      <c r="E5" s="32" t="s">
        <v>6</v>
      </c>
      <c r="F5" s="126" t="s">
        <v>9</v>
      </c>
      <c r="G5" s="128" t="s">
        <v>3</v>
      </c>
      <c r="H5" s="32" t="s">
        <v>4</v>
      </c>
      <c r="I5" s="32" t="s">
        <v>5</v>
      </c>
      <c r="J5" s="32" t="s">
        <v>6</v>
      </c>
      <c r="K5" s="126" t="s">
        <v>9</v>
      </c>
      <c r="L5" s="218"/>
      <c r="M5" s="219"/>
      <c r="N5" s="128" t="s">
        <v>3</v>
      </c>
      <c r="O5" s="32" t="s">
        <v>4</v>
      </c>
      <c r="P5" s="32" t="s">
        <v>5</v>
      </c>
      <c r="Q5" s="32" t="s">
        <v>6</v>
      </c>
      <c r="R5" s="181" t="s">
        <v>9</v>
      </c>
      <c r="S5" s="186" t="s">
        <v>3</v>
      </c>
      <c r="T5" s="187" t="s">
        <v>126</v>
      </c>
      <c r="U5" s="187" t="s">
        <v>127</v>
      </c>
      <c r="V5" s="188" t="s">
        <v>5</v>
      </c>
      <c r="W5" s="187" t="s">
        <v>128</v>
      </c>
      <c r="X5" s="187" t="s">
        <v>129</v>
      </c>
      <c r="Y5" s="188" t="s">
        <v>9</v>
      </c>
    </row>
    <row r="6" spans="1:25" x14ac:dyDescent="0.25">
      <c r="A6" s="8">
        <v>2001</v>
      </c>
      <c r="B6" s="33">
        <f>'1r-2n cicles'!B9</f>
        <v>7.7</v>
      </c>
      <c r="C6" s="33">
        <f>'1r-2n cicles'!C9</f>
        <v>7.92</v>
      </c>
      <c r="D6" s="33">
        <f>'1r-2n cicles'!D9</f>
        <v>10.9</v>
      </c>
      <c r="E6" s="33">
        <f>'1r-2n cicles'!E9</f>
        <v>11.19</v>
      </c>
      <c r="F6" s="127"/>
      <c r="G6" s="129">
        <f t="shared" ref="G6:J12" si="0">B6*75</f>
        <v>577.5</v>
      </c>
      <c r="H6" s="34">
        <f t="shared" si="0"/>
        <v>594</v>
      </c>
      <c r="I6" s="34">
        <f t="shared" si="0"/>
        <v>817.5</v>
      </c>
      <c r="J6" s="34">
        <f t="shared" si="0"/>
        <v>839.25</v>
      </c>
      <c r="K6" s="130"/>
      <c r="L6" s="47"/>
      <c r="M6" s="131">
        <v>1</v>
      </c>
      <c r="N6" s="129">
        <f t="shared" ref="N6:N14" si="1">G6*$M6</f>
        <v>577.5</v>
      </c>
      <c r="O6" s="34">
        <f t="shared" ref="O6:O14" si="2">H6*$M6</f>
        <v>594</v>
      </c>
      <c r="P6" s="34">
        <f t="shared" ref="P6:P14" si="3">I6*$M6</f>
        <v>817.5</v>
      </c>
      <c r="Q6" s="34">
        <f t="shared" ref="Q6:Q14" si="4">J6*$M6</f>
        <v>839.25</v>
      </c>
      <c r="R6" s="182"/>
      <c r="S6" s="180"/>
      <c r="T6" s="12"/>
      <c r="U6" s="12"/>
      <c r="V6" s="12"/>
      <c r="W6" s="12"/>
      <c r="X6" s="12"/>
      <c r="Y6" s="12"/>
    </row>
    <row r="7" spans="1:25" x14ac:dyDescent="0.25">
      <c r="A7" s="8">
        <v>2002</v>
      </c>
      <c r="B7" s="33">
        <f>'1r-2n cicles'!B10</f>
        <v>8.06</v>
      </c>
      <c r="C7" s="33">
        <f>'1r-2n cicles'!C10</f>
        <v>8.2899999999999991</v>
      </c>
      <c r="D7" s="33">
        <f>'1r-2n cicles'!D10</f>
        <v>11.41</v>
      </c>
      <c r="E7" s="33">
        <f>'1r-2n cicles'!E10</f>
        <v>11.72</v>
      </c>
      <c r="F7" s="127"/>
      <c r="G7" s="129">
        <f t="shared" si="0"/>
        <v>604.5</v>
      </c>
      <c r="H7" s="34">
        <f t="shared" si="0"/>
        <v>621.74999999999989</v>
      </c>
      <c r="I7" s="34">
        <f t="shared" si="0"/>
        <v>855.75</v>
      </c>
      <c r="J7" s="34">
        <f t="shared" si="0"/>
        <v>879</v>
      </c>
      <c r="K7" s="130"/>
      <c r="L7" s="47">
        <f>'IPC Cat'!B8</f>
        <v>3.7</v>
      </c>
      <c r="M7" s="48">
        <f t="shared" ref="M7:M18" si="5">M6/(1+L7/100)</f>
        <v>0.96432015429122475</v>
      </c>
      <c r="N7" s="129">
        <f t="shared" si="1"/>
        <v>582.93153326904542</v>
      </c>
      <c r="O7" s="34">
        <f t="shared" si="2"/>
        <v>599.56605593056884</v>
      </c>
      <c r="P7" s="34">
        <f t="shared" si="3"/>
        <v>825.21697203471558</v>
      </c>
      <c r="Q7" s="34">
        <f t="shared" si="4"/>
        <v>847.63741562198652</v>
      </c>
      <c r="R7" s="182"/>
      <c r="S7" s="183">
        <f>(N7-N$6)/N$6</f>
        <v>9.4052524139314579E-3</v>
      </c>
      <c r="T7" s="183">
        <f>(O7-O$6)/O$6</f>
        <v>9.3704645295771653E-3</v>
      </c>
      <c r="U7" s="183">
        <f>(O7-O$6)/O$6</f>
        <v>9.3704645295771653E-3</v>
      </c>
      <c r="V7" s="183">
        <f>(P7-P$6)/P$6</f>
        <v>9.4397211433829738E-3</v>
      </c>
      <c r="W7" s="183">
        <f>(Q7-Q$6)/Q$6</f>
        <v>9.9939417598886148E-3</v>
      </c>
      <c r="X7" s="183">
        <f>(Q7-Q$6)/Q$6</f>
        <v>9.9939417598886148E-3</v>
      </c>
      <c r="Y7" s="189">
        <f t="shared" ref="Y7:Y12" si="6">(Q7-Q$6)/Q$6</f>
        <v>9.9939417598886148E-3</v>
      </c>
    </row>
    <row r="8" spans="1:25" x14ac:dyDescent="0.25">
      <c r="A8" s="8">
        <v>2003</v>
      </c>
      <c r="B8" s="33">
        <f>'1r-2n cicles'!B11</f>
        <v>8.44</v>
      </c>
      <c r="C8" s="33">
        <f>'1r-2n cicles'!C11</f>
        <v>8.68</v>
      </c>
      <c r="D8" s="33">
        <f>'1r-2n cicles'!D11</f>
        <v>11.95</v>
      </c>
      <c r="E8" s="33">
        <f>'1r-2n cicles'!E11</f>
        <v>12.27</v>
      </c>
      <c r="F8" s="127"/>
      <c r="G8" s="129">
        <f t="shared" si="0"/>
        <v>633</v>
      </c>
      <c r="H8" s="34">
        <f t="shared" si="0"/>
        <v>651</v>
      </c>
      <c r="I8" s="34">
        <f t="shared" si="0"/>
        <v>896.25</v>
      </c>
      <c r="J8" s="34">
        <f t="shared" si="0"/>
        <v>920.25</v>
      </c>
      <c r="K8" s="130"/>
      <c r="L8" s="47">
        <f>'IPC Cat'!B9</f>
        <v>3.1</v>
      </c>
      <c r="M8" s="48">
        <f t="shared" si="5"/>
        <v>0.93532507690710454</v>
      </c>
      <c r="N8" s="129">
        <f t="shared" si="1"/>
        <v>592.06077368219712</v>
      </c>
      <c r="O8" s="34">
        <f t="shared" si="2"/>
        <v>608.89662506652508</v>
      </c>
      <c r="P8" s="34">
        <f t="shared" si="3"/>
        <v>838.28510017799249</v>
      </c>
      <c r="Q8" s="34">
        <f t="shared" si="4"/>
        <v>860.7329020237629</v>
      </c>
      <c r="R8" s="182"/>
      <c r="S8" s="183">
        <f t="shared" ref="S8:T21" si="7">(N8-N$6)/N$6</f>
        <v>2.5213460921553459E-2</v>
      </c>
      <c r="T8" s="183">
        <f t="shared" si="7"/>
        <v>2.5078493377988342E-2</v>
      </c>
      <c r="U8" s="183">
        <f t="shared" ref="U8:U14" si="8">(O8-O$6)/O$6</f>
        <v>2.5078493377988342E-2</v>
      </c>
      <c r="V8" s="183">
        <f t="shared" ref="V8:W14" si="9">(P8-P$6)/P$6</f>
        <v>2.5425198994486226E-2</v>
      </c>
      <c r="W8" s="183">
        <f t="shared" si="9"/>
        <v>2.5597738485270066E-2</v>
      </c>
      <c r="X8" s="183">
        <f t="shared" ref="X8:X14" si="10">(Q8-Q$6)/Q$6</f>
        <v>2.5597738485270066E-2</v>
      </c>
      <c r="Y8" s="189">
        <f t="shared" si="6"/>
        <v>2.5597738485270066E-2</v>
      </c>
    </row>
    <row r="9" spans="1:25" x14ac:dyDescent="0.25">
      <c r="A9" s="8">
        <v>2004</v>
      </c>
      <c r="B9" s="33">
        <f>'1r-2n cicles'!B12</f>
        <v>8.7899999999999991</v>
      </c>
      <c r="C9" s="33">
        <f>'1r-2n cicles'!C12</f>
        <v>9.0399999999999991</v>
      </c>
      <c r="D9" s="33">
        <f>'1r-2n cicles'!D12</f>
        <v>12.44</v>
      </c>
      <c r="E9" s="33">
        <f>'1r-2n cicles'!E12</f>
        <v>12.77</v>
      </c>
      <c r="F9" s="127"/>
      <c r="G9" s="129">
        <f t="shared" si="0"/>
        <v>659.24999999999989</v>
      </c>
      <c r="H9" s="34">
        <f t="shared" si="0"/>
        <v>677.99999999999989</v>
      </c>
      <c r="I9" s="34">
        <f t="shared" si="0"/>
        <v>933</v>
      </c>
      <c r="J9" s="34">
        <f t="shared" si="0"/>
        <v>957.75</v>
      </c>
      <c r="K9" s="130"/>
      <c r="L9" s="47">
        <f>'IPC Cat'!B10</f>
        <v>3.9</v>
      </c>
      <c r="M9" s="48">
        <f t="shared" si="5"/>
        <v>0.90021662839952321</v>
      </c>
      <c r="N9" s="129">
        <f t="shared" si="1"/>
        <v>593.46781227238557</v>
      </c>
      <c r="O9" s="34">
        <f t="shared" si="2"/>
        <v>610.34687405487659</v>
      </c>
      <c r="P9" s="34">
        <f t="shared" si="3"/>
        <v>839.90211429675514</v>
      </c>
      <c r="Q9" s="34">
        <f t="shared" si="4"/>
        <v>862.18247584964331</v>
      </c>
      <c r="R9" s="182"/>
      <c r="S9" s="183">
        <f t="shared" si="7"/>
        <v>2.7649891380754237E-2</v>
      </c>
      <c r="T9" s="183">
        <f t="shared" si="7"/>
        <v>2.7519989991374737E-2</v>
      </c>
      <c r="U9" s="183">
        <f t="shared" si="8"/>
        <v>2.7519989991374737E-2</v>
      </c>
      <c r="V9" s="183">
        <f t="shared" si="9"/>
        <v>2.7403197916520055E-2</v>
      </c>
      <c r="W9" s="183">
        <f t="shared" si="9"/>
        <v>2.7324963776756996E-2</v>
      </c>
      <c r="X9" s="183">
        <f t="shared" si="10"/>
        <v>2.7324963776756996E-2</v>
      </c>
      <c r="Y9" s="189">
        <f t="shared" si="6"/>
        <v>2.7324963776756996E-2</v>
      </c>
    </row>
    <row r="10" spans="1:25" x14ac:dyDescent="0.25">
      <c r="A10" s="8">
        <v>2005</v>
      </c>
      <c r="B10" s="33">
        <f>'1r-2n cicles'!B13</f>
        <v>9.23</v>
      </c>
      <c r="C10" s="33">
        <f>'1r-2n cicles'!C13</f>
        <v>9.49</v>
      </c>
      <c r="D10" s="33">
        <f>'1r-2n cicles'!D13</f>
        <v>13.06</v>
      </c>
      <c r="E10" s="33">
        <f>'1r-2n cicles'!E13</f>
        <v>13.41</v>
      </c>
      <c r="F10" s="127"/>
      <c r="G10" s="129">
        <f t="shared" si="0"/>
        <v>692.25</v>
      </c>
      <c r="H10" s="34">
        <f t="shared" si="0"/>
        <v>711.75</v>
      </c>
      <c r="I10" s="34">
        <f t="shared" si="0"/>
        <v>979.5</v>
      </c>
      <c r="J10" s="34">
        <f t="shared" si="0"/>
        <v>1005.75</v>
      </c>
      <c r="K10" s="130"/>
      <c r="L10" s="47">
        <f>'IPC Cat'!B11</f>
        <v>3.6</v>
      </c>
      <c r="M10" s="48">
        <f t="shared" si="5"/>
        <v>0.86893496949760929</v>
      </c>
      <c r="N10" s="129">
        <f t="shared" si="1"/>
        <v>601.52023263472006</v>
      </c>
      <c r="O10" s="34">
        <f t="shared" si="2"/>
        <v>618.46446453992337</v>
      </c>
      <c r="P10" s="34">
        <f t="shared" si="3"/>
        <v>851.12180262290826</v>
      </c>
      <c r="Q10" s="34">
        <f t="shared" si="4"/>
        <v>873.93134557222049</v>
      </c>
      <c r="R10" s="182"/>
      <c r="S10" s="183">
        <f t="shared" si="7"/>
        <v>4.1593476423757679E-2</v>
      </c>
      <c r="T10" s="183">
        <f t="shared" si="7"/>
        <v>4.1185967238928228E-2</v>
      </c>
      <c r="U10" s="183">
        <f t="shared" si="8"/>
        <v>4.1185967238928228E-2</v>
      </c>
      <c r="V10" s="183">
        <f t="shared" si="9"/>
        <v>4.1127587306309804E-2</v>
      </c>
      <c r="W10" s="183">
        <f t="shared" si="9"/>
        <v>4.1324212775955313E-2</v>
      </c>
      <c r="X10" s="183">
        <f t="shared" si="10"/>
        <v>4.1324212775955313E-2</v>
      </c>
      <c r="Y10" s="189">
        <f t="shared" si="6"/>
        <v>4.1324212775955313E-2</v>
      </c>
    </row>
    <row r="11" spans="1:25" x14ac:dyDescent="0.25">
      <c r="A11" s="8">
        <v>2006</v>
      </c>
      <c r="B11" s="33">
        <f>'1r-2n cicles'!B14</f>
        <v>9.69</v>
      </c>
      <c r="C11" s="33">
        <f>'1r-2n cicles'!C14</f>
        <v>9.9700000000000006</v>
      </c>
      <c r="D11" s="33">
        <f>'1r-2n cicles'!D14</f>
        <v>13.72</v>
      </c>
      <c r="E11" s="33">
        <f>'1r-2n cicles'!E14</f>
        <v>14.08</v>
      </c>
      <c r="F11" s="127"/>
      <c r="G11" s="129">
        <f t="shared" si="0"/>
        <v>726.75</v>
      </c>
      <c r="H11" s="34">
        <f t="shared" si="0"/>
        <v>747.75</v>
      </c>
      <c r="I11" s="34">
        <f t="shared" si="0"/>
        <v>1029</v>
      </c>
      <c r="J11" s="34">
        <f t="shared" si="0"/>
        <v>1056</v>
      </c>
      <c r="K11" s="130"/>
      <c r="L11" s="47">
        <f>'IPC Cat'!B12</f>
        <v>4.0999999999999996</v>
      </c>
      <c r="M11" s="48">
        <f t="shared" si="5"/>
        <v>0.83471178626091191</v>
      </c>
      <c r="N11" s="129">
        <f t="shared" si="1"/>
        <v>606.62679066511771</v>
      </c>
      <c r="O11" s="34">
        <f t="shared" si="2"/>
        <v>624.15573817659686</v>
      </c>
      <c r="P11" s="34">
        <f t="shared" si="3"/>
        <v>858.91842806247837</v>
      </c>
      <c r="Q11" s="34">
        <f t="shared" si="4"/>
        <v>881.45564629152295</v>
      </c>
      <c r="R11" s="182"/>
      <c r="S11" s="183">
        <f t="shared" si="7"/>
        <v>5.0436001151718979E-2</v>
      </c>
      <c r="T11" s="183">
        <f t="shared" si="7"/>
        <v>5.0767235987536796E-2</v>
      </c>
      <c r="U11" s="183">
        <f t="shared" si="8"/>
        <v>5.0767235987536796E-2</v>
      </c>
      <c r="V11" s="183">
        <f t="shared" si="9"/>
        <v>5.0664743807312992E-2</v>
      </c>
      <c r="W11" s="183">
        <f t="shared" si="9"/>
        <v>5.0289718548135777E-2</v>
      </c>
      <c r="X11" s="183">
        <f t="shared" si="10"/>
        <v>5.0289718548135777E-2</v>
      </c>
      <c r="Y11" s="189">
        <f t="shared" si="6"/>
        <v>5.0289718548135777E-2</v>
      </c>
    </row>
    <row r="12" spans="1:25" x14ac:dyDescent="0.25">
      <c r="A12" s="8">
        <v>2007</v>
      </c>
      <c r="B12" s="33">
        <f>'1r-2n cicles'!B15</f>
        <v>10.050000000000001</v>
      </c>
      <c r="C12" s="33">
        <f>'1r-2n cicles'!C15</f>
        <v>10.34</v>
      </c>
      <c r="D12" s="33">
        <f>'1r-2n cicles'!D15</f>
        <v>14.23</v>
      </c>
      <c r="E12" s="33">
        <f>'1r-2n cicles'!E15</f>
        <v>14.6</v>
      </c>
      <c r="F12" s="127"/>
      <c r="G12" s="129">
        <f t="shared" si="0"/>
        <v>753.75</v>
      </c>
      <c r="H12" s="34">
        <f t="shared" si="0"/>
        <v>775.5</v>
      </c>
      <c r="I12" s="34">
        <f t="shared" si="0"/>
        <v>1067.25</v>
      </c>
      <c r="J12" s="34">
        <f t="shared" si="0"/>
        <v>1095</v>
      </c>
      <c r="K12" s="130"/>
      <c r="L12" s="47">
        <f>'IPC Cat'!B13</f>
        <v>2.6</v>
      </c>
      <c r="M12" s="48">
        <f t="shared" si="5"/>
        <v>0.81355924586833517</v>
      </c>
      <c r="N12" s="129">
        <f t="shared" si="1"/>
        <v>613.22028157325758</v>
      </c>
      <c r="O12" s="34">
        <f t="shared" si="2"/>
        <v>630.91519517089387</v>
      </c>
      <c r="P12" s="34">
        <f t="shared" si="3"/>
        <v>868.27110515298068</v>
      </c>
      <c r="Q12" s="34">
        <f t="shared" si="4"/>
        <v>890.84737422582702</v>
      </c>
      <c r="R12" s="182"/>
      <c r="S12" s="183">
        <f t="shared" si="7"/>
        <v>6.1853301425554251E-2</v>
      </c>
      <c r="T12" s="183">
        <f t="shared" si="7"/>
        <v>6.214679321699304E-2</v>
      </c>
      <c r="U12" s="183">
        <f t="shared" si="8"/>
        <v>6.214679321699304E-2</v>
      </c>
      <c r="V12" s="183">
        <f t="shared" si="9"/>
        <v>6.2105327404257712E-2</v>
      </c>
      <c r="W12" s="183">
        <f t="shared" si="9"/>
        <v>6.1480338666460563E-2</v>
      </c>
      <c r="X12" s="183">
        <f t="shared" si="10"/>
        <v>6.1480338666460563E-2</v>
      </c>
      <c r="Y12" s="189">
        <f t="shared" si="6"/>
        <v>6.1480338666460563E-2</v>
      </c>
    </row>
    <row r="13" spans="1:25" x14ac:dyDescent="0.25">
      <c r="A13" s="8">
        <v>2008</v>
      </c>
      <c r="B13" s="33">
        <f>Graus!B6</f>
        <v>13.25</v>
      </c>
      <c r="C13" s="33">
        <f>Graus!C6</f>
        <v>13.6</v>
      </c>
      <c r="D13" s="33">
        <f>Graus!D6</f>
        <v>18.75</v>
      </c>
      <c r="E13" s="33">
        <f>Graus!E6</f>
        <v>19.25</v>
      </c>
      <c r="F13" s="127">
        <f>Graus!F6</f>
        <v>21.3</v>
      </c>
      <c r="G13" s="129">
        <f t="shared" ref="G13:K14" si="11">B13*60</f>
        <v>795</v>
      </c>
      <c r="H13" s="34">
        <f t="shared" si="11"/>
        <v>816</v>
      </c>
      <c r="I13" s="34">
        <f t="shared" si="11"/>
        <v>1125</v>
      </c>
      <c r="J13" s="34">
        <f t="shared" si="11"/>
        <v>1155</v>
      </c>
      <c r="K13" s="130">
        <f t="shared" si="11"/>
        <v>1278</v>
      </c>
      <c r="L13" s="47">
        <f>'IPC Cat'!B14</f>
        <v>4.5</v>
      </c>
      <c r="M13" s="48">
        <f t="shared" si="5"/>
        <v>0.77852559413237821</v>
      </c>
      <c r="N13" s="129">
        <f t="shared" si="1"/>
        <v>618.9278473352407</v>
      </c>
      <c r="O13" s="34">
        <f t="shared" si="2"/>
        <v>635.27688481202063</v>
      </c>
      <c r="P13" s="34">
        <f t="shared" si="3"/>
        <v>875.84129339892547</v>
      </c>
      <c r="Q13" s="34">
        <f t="shared" si="4"/>
        <v>899.19706122289688</v>
      </c>
      <c r="R13" s="182">
        <f t="shared" ref="R13:R18" si="12">K13*$M13</f>
        <v>994.95570930117935</v>
      </c>
      <c r="S13" s="183">
        <f t="shared" si="7"/>
        <v>7.1736532182234983E-2</v>
      </c>
      <c r="T13" s="183">
        <f t="shared" si="7"/>
        <v>6.94897050707418E-2</v>
      </c>
      <c r="U13" s="183">
        <f t="shared" si="8"/>
        <v>6.94897050707418E-2</v>
      </c>
      <c r="V13" s="183">
        <f t="shared" si="9"/>
        <v>7.1365496512447057E-2</v>
      </c>
      <c r="W13" s="183">
        <f t="shared" si="9"/>
        <v>7.1429325258143439E-2</v>
      </c>
      <c r="X13" s="183">
        <f t="shared" si="10"/>
        <v>7.1429325258143439E-2</v>
      </c>
      <c r="Y13" s="189">
        <f>(R13-Q$6)/Q$6</f>
        <v>0.18552959106485475</v>
      </c>
    </row>
    <row r="14" spans="1:25" x14ac:dyDescent="0.25">
      <c r="A14" s="8">
        <v>2009</v>
      </c>
      <c r="B14" s="33">
        <f>Graus!B7</f>
        <v>13.4</v>
      </c>
      <c r="C14" s="33">
        <f>Graus!C7</f>
        <v>13.75</v>
      </c>
      <c r="D14" s="33">
        <f>Graus!D7</f>
        <v>18.95</v>
      </c>
      <c r="E14" s="33">
        <f>Graus!E7</f>
        <v>19.45</v>
      </c>
      <c r="F14" s="127">
        <f>Graus!F7</f>
        <v>21.5</v>
      </c>
      <c r="G14" s="129">
        <f t="shared" si="11"/>
        <v>804</v>
      </c>
      <c r="H14" s="34">
        <f t="shared" si="11"/>
        <v>825</v>
      </c>
      <c r="I14" s="34">
        <f t="shared" si="11"/>
        <v>1137</v>
      </c>
      <c r="J14" s="34">
        <f t="shared" si="11"/>
        <v>1167</v>
      </c>
      <c r="K14" s="130">
        <f t="shared" si="11"/>
        <v>1290</v>
      </c>
      <c r="L14" s="158">
        <f>'IPC Cat'!B15</f>
        <v>-0.3</v>
      </c>
      <c r="M14" s="48">
        <f t="shared" si="5"/>
        <v>0.78086819872856394</v>
      </c>
      <c r="N14" s="129">
        <f t="shared" si="1"/>
        <v>627.81803177776544</v>
      </c>
      <c r="O14" s="34">
        <f t="shared" si="2"/>
        <v>644.21626395106523</v>
      </c>
      <c r="P14" s="34">
        <f t="shared" si="3"/>
        <v>887.84714195437721</v>
      </c>
      <c r="Q14" s="34">
        <f t="shared" si="4"/>
        <v>911.27318791623418</v>
      </c>
      <c r="R14" s="182">
        <f t="shared" si="12"/>
        <v>1007.3199763598475</v>
      </c>
      <c r="S14" s="183">
        <f t="shared" si="7"/>
        <v>8.7130790957169593E-2</v>
      </c>
      <c r="T14" s="183">
        <f t="shared" si="7"/>
        <v>8.4539164900783212E-2</v>
      </c>
      <c r="U14" s="183">
        <f t="shared" si="8"/>
        <v>8.4539164900783212E-2</v>
      </c>
      <c r="V14" s="183">
        <f t="shared" si="9"/>
        <v>8.605154979128711E-2</v>
      </c>
      <c r="W14" s="183">
        <f t="shared" si="9"/>
        <v>8.5818514049727943E-2</v>
      </c>
      <c r="X14" s="183">
        <f t="shared" si="10"/>
        <v>8.5818514049727943E-2</v>
      </c>
      <c r="Y14" s="189">
        <f t="shared" ref="Y14:Y21" si="13">(R14-Q$6)/Q$6</f>
        <v>0.20026211064622876</v>
      </c>
    </row>
    <row r="15" spans="1:25" x14ac:dyDescent="0.25">
      <c r="A15" s="8">
        <v>2010</v>
      </c>
      <c r="B15" s="33">
        <f>Graus!B8</f>
        <v>14.09</v>
      </c>
      <c r="C15" s="33"/>
      <c r="D15" s="33">
        <f>Graus!D8</f>
        <v>19.940000000000001</v>
      </c>
      <c r="E15" s="33"/>
      <c r="F15" s="127">
        <f>Graus!F8</f>
        <v>22.04</v>
      </c>
      <c r="G15" s="129">
        <f>B15*60</f>
        <v>845.4</v>
      </c>
      <c r="H15" s="34"/>
      <c r="I15" s="34">
        <f>D15*60</f>
        <v>1196.4000000000001</v>
      </c>
      <c r="J15" s="34"/>
      <c r="K15" s="130">
        <f>F15*60</f>
        <v>1322.3999999999999</v>
      </c>
      <c r="L15" s="158">
        <f>'IPC Cat'!B16</f>
        <v>2</v>
      </c>
      <c r="M15" s="48">
        <f t="shared" si="5"/>
        <v>0.76555705757702341</v>
      </c>
      <c r="N15" s="129">
        <f>G15*$M15</f>
        <v>647.20193647561553</v>
      </c>
      <c r="O15" s="34"/>
      <c r="P15" s="34">
        <f>I15*$M15</f>
        <v>915.9124636851509</v>
      </c>
      <c r="Q15" s="34"/>
      <c r="R15" s="182">
        <f t="shared" si="12"/>
        <v>1012.3726529398557</v>
      </c>
      <c r="S15" s="183">
        <f t="shared" si="7"/>
        <v>0.12069599389716974</v>
      </c>
      <c r="T15" s="183">
        <f>(N15-O$6)/O$6</f>
        <v>8.9565549622248358E-2</v>
      </c>
      <c r="U15" s="183">
        <f>(P15-O$6)/O$6</f>
        <v>0.54194017455412613</v>
      </c>
      <c r="V15" s="183">
        <f t="shared" ref="V15:V21" si="14">(P15-P$6)/P$6</f>
        <v>0.12038221857510813</v>
      </c>
      <c r="W15" s="183">
        <f>(P15-Q$6)/Q$6</f>
        <v>9.1346397003456536E-2</v>
      </c>
      <c r="X15" s="183">
        <f>(R15-Q$6)/Q$6</f>
        <v>0.20628257722949742</v>
      </c>
      <c r="Y15" s="189">
        <f t="shared" si="13"/>
        <v>0.20628257722949742</v>
      </c>
    </row>
    <row r="16" spans="1:25" x14ac:dyDescent="0.25">
      <c r="A16" s="8">
        <v>2011</v>
      </c>
      <c r="B16" s="33">
        <f>Graus!B9</f>
        <v>15.16</v>
      </c>
      <c r="C16" s="33"/>
      <c r="D16" s="33">
        <f>Graus!D9</f>
        <v>21.46</v>
      </c>
      <c r="E16" s="33"/>
      <c r="F16" s="127">
        <f>Graus!F9</f>
        <v>23.72</v>
      </c>
      <c r="G16" s="129">
        <f>B16*60</f>
        <v>909.6</v>
      </c>
      <c r="H16" s="34"/>
      <c r="I16" s="34">
        <f>D16*60</f>
        <v>1287.6000000000001</v>
      </c>
      <c r="J16" s="34"/>
      <c r="K16" s="130">
        <f>F16*60</f>
        <v>1423.1999999999998</v>
      </c>
      <c r="L16" s="47">
        <f>'IPC Cat'!B17</f>
        <v>3.5</v>
      </c>
      <c r="M16" s="48">
        <f t="shared" si="5"/>
        <v>0.73966865466379084</v>
      </c>
      <c r="N16" s="129">
        <f>G16*$M16</f>
        <v>672.80260828218411</v>
      </c>
      <c r="O16" s="34"/>
      <c r="P16" s="34">
        <f>I16*$M16</f>
        <v>952.39735974509722</v>
      </c>
      <c r="Q16" s="34"/>
      <c r="R16" s="182">
        <f t="shared" si="12"/>
        <v>1052.696429317507</v>
      </c>
      <c r="S16" s="183">
        <f t="shared" si="7"/>
        <v>0.16502616152759153</v>
      </c>
      <c r="T16" s="183">
        <f t="shared" ref="T16:T21" si="15">(N16-O$6)/O$6</f>
        <v>0.13266432370738065</v>
      </c>
      <c r="U16" s="183">
        <f t="shared" ref="U16:U21" si="16">(P16-O$6)/O$6</f>
        <v>0.60336255849342968</v>
      </c>
      <c r="V16" s="183">
        <f t="shared" si="14"/>
        <v>0.16501206085027184</v>
      </c>
      <c r="W16" s="183">
        <f t="shared" ref="W16:W21" si="17">(P16-Q$6)/Q$6</f>
        <v>0.13481961244575183</v>
      </c>
      <c r="X16" s="183">
        <f t="shared" ref="X16:X21" si="18">(R16-Q$6)/Q$6</f>
        <v>0.25432997237713073</v>
      </c>
      <c r="Y16" s="189">
        <f t="shared" si="13"/>
        <v>0.25432997237713073</v>
      </c>
    </row>
    <row r="17" spans="1:25" x14ac:dyDescent="0.25">
      <c r="A17" s="8">
        <v>2012</v>
      </c>
      <c r="B17" s="33">
        <f>Graus!B10</f>
        <v>25.27</v>
      </c>
      <c r="C17" s="33"/>
      <c r="D17" s="33">
        <f>Graus!D10</f>
        <v>35.770000000000003</v>
      </c>
      <c r="E17" s="33"/>
      <c r="F17" s="127">
        <f>Graus!F10</f>
        <v>39.53</v>
      </c>
      <c r="G17" s="129">
        <f>B17*60</f>
        <v>1516.2</v>
      </c>
      <c r="H17" s="34"/>
      <c r="I17" s="34">
        <f>D17*60</f>
        <v>2146.2000000000003</v>
      </c>
      <c r="J17" s="34"/>
      <c r="K17" s="130">
        <f>F17*60</f>
        <v>2371.8000000000002</v>
      </c>
      <c r="L17" s="47">
        <f>'IPC Cat'!B18</f>
        <v>2.2999999999999998</v>
      </c>
      <c r="M17" s="48">
        <f t="shared" si="5"/>
        <v>0.72303876311221005</v>
      </c>
      <c r="N17" s="129">
        <f>G17*$M17</f>
        <v>1096.2713726307329</v>
      </c>
      <c r="O17" s="34"/>
      <c r="P17" s="34">
        <f>I17*$M17</f>
        <v>1551.7857933914254</v>
      </c>
      <c r="Q17" s="34"/>
      <c r="R17" s="182">
        <f t="shared" si="12"/>
        <v>1714.90333834954</v>
      </c>
      <c r="S17" s="183">
        <f t="shared" si="7"/>
        <v>0.89830540715278429</v>
      </c>
      <c r="T17" s="183">
        <f t="shared" si="15"/>
        <v>0.8455747013985403</v>
      </c>
      <c r="U17" s="183">
        <f t="shared" si="16"/>
        <v>1.6124339956084603</v>
      </c>
      <c r="V17" s="183">
        <f t="shared" si="14"/>
        <v>0.89820892157972521</v>
      </c>
      <c r="W17" s="183">
        <f t="shared" si="17"/>
        <v>0.84901494595344107</v>
      </c>
      <c r="X17" s="183">
        <f t="shared" si="18"/>
        <v>1.0433760361626929</v>
      </c>
      <c r="Y17" s="189">
        <f t="shared" si="13"/>
        <v>1.0433760361626929</v>
      </c>
    </row>
    <row r="18" spans="1:25" x14ac:dyDescent="0.25">
      <c r="A18" s="8">
        <v>2013</v>
      </c>
      <c r="B18" s="33">
        <f>Graus!B11</f>
        <v>25.27</v>
      </c>
      <c r="C18" s="33"/>
      <c r="D18" s="33">
        <f>Graus!D11</f>
        <v>35.770000000000003</v>
      </c>
      <c r="E18" s="33"/>
      <c r="F18" s="127">
        <f>Graus!F11</f>
        <v>39.53</v>
      </c>
      <c r="G18" s="129">
        <f>B18*60</f>
        <v>1516.2</v>
      </c>
      <c r="H18" s="34"/>
      <c r="I18" s="34">
        <f>D18*60</f>
        <v>2146.2000000000003</v>
      </c>
      <c r="J18" s="34"/>
      <c r="K18" s="130">
        <f>F18*60</f>
        <v>2371.8000000000002</v>
      </c>
      <c r="L18" s="47">
        <f>'IPC Cat'!B19</f>
        <v>2.2000000000000002</v>
      </c>
      <c r="M18" s="48">
        <f t="shared" si="5"/>
        <v>0.70747432789844422</v>
      </c>
      <c r="N18" s="129">
        <f>G18*$M18</f>
        <v>1072.6725759596211</v>
      </c>
      <c r="O18" s="34"/>
      <c r="P18" s="34">
        <f>I18*$M18</f>
        <v>1518.3814025356412</v>
      </c>
      <c r="Q18" s="34"/>
      <c r="R18" s="182">
        <f t="shared" si="12"/>
        <v>1677.9876109095301</v>
      </c>
      <c r="S18" s="183">
        <f t="shared" si="7"/>
        <v>0.85744168997336989</v>
      </c>
      <c r="T18" s="183">
        <f t="shared" si="15"/>
        <v>0.80584608747410957</v>
      </c>
      <c r="U18" s="183">
        <f t="shared" si="16"/>
        <v>1.5561976473663994</v>
      </c>
      <c r="V18" s="183">
        <f t="shared" si="14"/>
        <v>0.8573472813891635</v>
      </c>
      <c r="W18" s="183">
        <f t="shared" si="17"/>
        <v>0.80921227588399314</v>
      </c>
      <c r="X18" s="183">
        <f t="shared" si="18"/>
        <v>0.99938946786956218</v>
      </c>
      <c r="Y18" s="189">
        <f t="shared" si="13"/>
        <v>0.99938946786956218</v>
      </c>
    </row>
    <row r="19" spans="1:25" x14ac:dyDescent="0.25">
      <c r="A19" s="8">
        <v>2014</v>
      </c>
      <c r="B19" s="33">
        <f>Graus!B12</f>
        <v>25.27</v>
      </c>
      <c r="C19" s="33"/>
      <c r="D19" s="33">
        <f>Graus!D12</f>
        <v>35.770000000000003</v>
      </c>
      <c r="E19" s="33"/>
      <c r="F19" s="127">
        <f>Graus!F12</f>
        <v>39.53</v>
      </c>
      <c r="G19" s="129">
        <f>B19*60</f>
        <v>1516.2</v>
      </c>
      <c r="H19" s="34"/>
      <c r="I19" s="34">
        <f>D19*60</f>
        <v>2146.2000000000003</v>
      </c>
      <c r="J19" s="34"/>
      <c r="K19" s="130">
        <f>F19*60</f>
        <v>2371.8000000000002</v>
      </c>
      <c r="L19" s="47">
        <f>'IPC Cat'!B20</f>
        <v>0.5</v>
      </c>
      <c r="M19" s="48">
        <f t="shared" ref="M19" si="19">M18/(1+L19/100)</f>
        <v>0.70395455512283012</v>
      </c>
      <c r="N19" s="129">
        <f t="shared" ref="N19" si="20">G19*$M19</f>
        <v>1067.3358964772351</v>
      </c>
      <c r="O19" s="34"/>
      <c r="P19" s="34">
        <f t="shared" ref="P19" si="21">I19*$M19</f>
        <v>1510.8272662046181</v>
      </c>
      <c r="Q19" s="34"/>
      <c r="R19" s="182">
        <f t="shared" ref="R19" si="22">K19*$M19</f>
        <v>1669.6394138403286</v>
      </c>
      <c r="S19" s="183">
        <f t="shared" si="7"/>
        <v>0.84820068654066683</v>
      </c>
      <c r="T19" s="183">
        <f t="shared" si="15"/>
        <v>0.79686177858120388</v>
      </c>
      <c r="U19" s="183">
        <f t="shared" si="16"/>
        <v>1.5434802461357207</v>
      </c>
      <c r="V19" s="183">
        <f t="shared" si="14"/>
        <v>0.84810674765090899</v>
      </c>
      <c r="W19" s="183">
        <f t="shared" si="17"/>
        <v>0.80021121978506782</v>
      </c>
      <c r="X19" s="183">
        <f t="shared" si="18"/>
        <v>0.98944225658662932</v>
      </c>
      <c r="Y19" s="189">
        <f t="shared" si="13"/>
        <v>0.98944225658662932</v>
      </c>
    </row>
    <row r="20" spans="1:25" x14ac:dyDescent="0.25">
      <c r="A20" s="8">
        <v>2015</v>
      </c>
      <c r="B20" s="33">
        <f>Graus!B13</f>
        <v>25.27</v>
      </c>
      <c r="C20" s="33"/>
      <c r="D20" s="33">
        <f>Graus!D13</f>
        <v>35.770000000000003</v>
      </c>
      <c r="E20" s="33"/>
      <c r="F20" s="127">
        <f>Graus!F13</f>
        <v>39.53</v>
      </c>
      <c r="G20" s="129">
        <f t="shared" ref="G20:G21" si="23">B20*60</f>
        <v>1516.2</v>
      </c>
      <c r="H20" s="34"/>
      <c r="I20" s="34">
        <f t="shared" ref="I20:I21" si="24">D20*60</f>
        <v>2146.2000000000003</v>
      </c>
      <c r="J20" s="34"/>
      <c r="K20" s="130">
        <f t="shared" ref="K20:K21" si="25">F20*60</f>
        <v>2371.8000000000002</v>
      </c>
      <c r="L20" s="47">
        <f>'IPC Cat'!B21</f>
        <v>0.1</v>
      </c>
      <c r="M20" s="48">
        <f t="shared" ref="M20:M21" si="26">M19/(1+L20/100)</f>
        <v>0.70325130381901113</v>
      </c>
      <c r="N20" s="129">
        <f t="shared" ref="N20:N21" si="27">G20*$M20</f>
        <v>1066.2696268503846</v>
      </c>
      <c r="O20" s="34"/>
      <c r="P20" s="34">
        <f t="shared" ref="P20:P21" si="28">I20*$M20</f>
        <v>1509.3179482563619</v>
      </c>
      <c r="Q20" s="34"/>
      <c r="R20" s="182">
        <f t="shared" ref="R20:R21" si="29">K20*$M20</f>
        <v>1667.9714423979308</v>
      </c>
      <c r="S20" s="183">
        <f t="shared" si="7"/>
        <v>0.84635433220845824</v>
      </c>
      <c r="T20" s="183">
        <f t="shared" si="15"/>
        <v>0.79506671186933431</v>
      </c>
      <c r="U20" s="183">
        <f t="shared" si="16"/>
        <v>1.5409393068288921</v>
      </c>
      <c r="V20" s="183">
        <f t="shared" si="14"/>
        <v>0.84626048716374547</v>
      </c>
      <c r="W20" s="183">
        <f t="shared" si="17"/>
        <v>0.79841280697808981</v>
      </c>
      <c r="X20" s="183">
        <f t="shared" si="18"/>
        <v>0.98745480178484457</v>
      </c>
      <c r="Y20" s="189">
        <f t="shared" si="13"/>
        <v>0.98745480178484457</v>
      </c>
    </row>
    <row r="21" spans="1:25" x14ac:dyDescent="0.25">
      <c r="A21" s="8">
        <v>2016</v>
      </c>
      <c r="B21" s="33">
        <f>Graus!B14</f>
        <v>25.27</v>
      </c>
      <c r="C21" s="33"/>
      <c r="D21" s="33">
        <f>Graus!D14</f>
        <v>35.770000000000003</v>
      </c>
      <c r="E21" s="33"/>
      <c r="F21" s="127">
        <f>Graus!F14</f>
        <v>39.53</v>
      </c>
      <c r="G21" s="129">
        <f t="shared" si="23"/>
        <v>1516.2</v>
      </c>
      <c r="H21" s="34"/>
      <c r="I21" s="34">
        <f t="shared" si="24"/>
        <v>2146.2000000000003</v>
      </c>
      <c r="J21" s="34"/>
      <c r="K21" s="130">
        <f t="shared" si="25"/>
        <v>2371.8000000000002</v>
      </c>
      <c r="L21" s="158">
        <f>'IPC Cat'!B22</f>
        <v>-0.7</v>
      </c>
      <c r="M21" s="48">
        <f t="shared" si="26"/>
        <v>0.70820876517523779</v>
      </c>
      <c r="N21" s="129">
        <f t="shared" si="27"/>
        <v>1073.7861297586956</v>
      </c>
      <c r="O21" s="34"/>
      <c r="P21" s="34">
        <f t="shared" si="28"/>
        <v>1519.9576518190954</v>
      </c>
      <c r="Q21" s="34"/>
      <c r="R21" s="182">
        <f t="shared" si="29"/>
        <v>1679.7295492426292</v>
      </c>
      <c r="S21" s="183">
        <f t="shared" si="7"/>
        <v>0.85936992166007886</v>
      </c>
      <c r="T21" s="183">
        <f t="shared" si="15"/>
        <v>0.80772075716952108</v>
      </c>
      <c r="U21" s="183">
        <f t="shared" si="16"/>
        <v>1.5588512656887128</v>
      </c>
      <c r="V21" s="183">
        <f t="shared" si="14"/>
        <v>0.85927541506922989</v>
      </c>
      <c r="W21" s="183">
        <f t="shared" si="17"/>
        <v>0.81109044005849917</v>
      </c>
      <c r="X21" s="183">
        <f t="shared" si="18"/>
        <v>1.0014650571851407</v>
      </c>
      <c r="Y21" s="189">
        <f t="shared" si="13"/>
        <v>1.0014650571851407</v>
      </c>
    </row>
    <row r="22" spans="1:25" x14ac:dyDescent="0.25">
      <c r="A22" s="8">
        <v>2017</v>
      </c>
      <c r="B22" s="33">
        <f>Graus!B15</f>
        <v>25.27</v>
      </c>
      <c r="C22" s="33"/>
      <c r="D22" s="33">
        <f>Graus!D15</f>
        <v>35.770000000000003</v>
      </c>
      <c r="E22" s="33"/>
      <c r="F22" s="127">
        <f>Graus!F15</f>
        <v>39.53</v>
      </c>
      <c r="G22" s="129">
        <f t="shared" ref="G22" si="30">B22*60</f>
        <v>1516.2</v>
      </c>
      <c r="H22" s="34"/>
      <c r="I22" s="34">
        <f t="shared" ref="I22" si="31">D22*60</f>
        <v>2146.2000000000003</v>
      </c>
      <c r="J22" s="34"/>
      <c r="K22" s="130">
        <f t="shared" ref="K22" si="32">F22*60</f>
        <v>2371.8000000000002</v>
      </c>
      <c r="L22" s="158">
        <f>'IPC Cat'!B23</f>
        <v>2.1</v>
      </c>
      <c r="M22" s="48">
        <f t="shared" ref="M22" si="33">M21/(1+L22/100)</f>
        <v>0.69364227735086958</v>
      </c>
      <c r="N22" s="129">
        <f t="shared" ref="N22" si="34">G22*$M22</f>
        <v>1051.7004209193885</v>
      </c>
      <c r="O22" s="34"/>
      <c r="P22" s="34">
        <f t="shared" ref="P22" si="35">I22*$M22</f>
        <v>1488.6950556504364</v>
      </c>
      <c r="Q22" s="34"/>
      <c r="R22" s="182">
        <f t="shared" ref="R22" si="36">K22*$M22</f>
        <v>1645.1807534207926</v>
      </c>
      <c r="S22" s="183">
        <f t="shared" ref="S22" si="37">(N22-N$6)/N$6</f>
        <v>0.82112626999028315</v>
      </c>
      <c r="T22" s="183">
        <f t="shared" ref="T22" si="38">(N22-O$6)/O$6</f>
        <v>0.77053942915721974</v>
      </c>
      <c r="U22" s="183">
        <f t="shared" ref="U22" si="39">(P22-O$6)/O$6</f>
        <v>1.5062206324081422</v>
      </c>
      <c r="V22" s="183">
        <f t="shared" ref="V22" si="40">(P22-P$6)/P$6</f>
        <v>0.82103370721765923</v>
      </c>
      <c r="W22" s="183">
        <f t="shared" ref="W22" si="41">(P22-Q$6)/Q$6</f>
        <v>0.77383980417091025</v>
      </c>
      <c r="X22" s="183">
        <f t="shared" ref="X22" si="42">(R22-Q$6)/Q$6</f>
        <v>0.96029878274744429</v>
      </c>
      <c r="Y22" s="189">
        <f t="shared" ref="Y22" si="43">(R22-Q$6)/Q$6</f>
        <v>0.96029878274744429</v>
      </c>
    </row>
  </sheetData>
  <mergeCells count="9">
    <mergeCell ref="S4:Y4"/>
    <mergeCell ref="N3:Y3"/>
    <mergeCell ref="A2:Y2"/>
    <mergeCell ref="A3:A5"/>
    <mergeCell ref="L3:M5"/>
    <mergeCell ref="B4:F4"/>
    <mergeCell ref="G4:K4"/>
    <mergeCell ref="B3:K3"/>
    <mergeCell ref="N4:R4"/>
  </mergeCells>
  <hyperlinks>
    <hyperlink ref="A1" location="Index" display="Back to 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3"/>
  <sheetViews>
    <sheetView workbookViewId="0">
      <selection activeCell="B24" sqref="B24"/>
    </sheetView>
  </sheetViews>
  <sheetFormatPr defaultColWidth="8.7109375" defaultRowHeight="15" x14ac:dyDescent="0.25"/>
  <cols>
    <col min="1" max="1" width="5" bestFit="1" customWidth="1"/>
    <col min="2" max="2" width="5.7109375" customWidth="1"/>
    <col min="3" max="3" width="3.7109375" customWidth="1"/>
  </cols>
  <sheetData>
    <row r="1" spans="1:5" ht="14.65" customHeight="1" x14ac:dyDescent="0.25">
      <c r="A1" s="190" t="s">
        <v>81</v>
      </c>
      <c r="B1" s="191"/>
      <c r="C1" s="191"/>
    </row>
    <row r="2" spans="1:5" ht="14.65" customHeight="1" x14ac:dyDescent="0.25">
      <c r="A2" s="192" t="s">
        <v>2</v>
      </c>
      <c r="B2" s="192"/>
    </row>
    <row r="3" spans="1:5" x14ac:dyDescent="0.25">
      <c r="A3" s="192"/>
      <c r="B3" s="192"/>
      <c r="E3" t="s">
        <v>120</v>
      </c>
    </row>
    <row r="4" spans="1:5" x14ac:dyDescent="0.25">
      <c r="A4" s="192"/>
      <c r="B4" s="192"/>
    </row>
    <row r="5" spans="1:5" x14ac:dyDescent="0.25">
      <c r="A5" s="3">
        <v>1999</v>
      </c>
      <c r="B5" s="38">
        <v>2.7</v>
      </c>
    </row>
    <row r="6" spans="1:5" x14ac:dyDescent="0.25">
      <c r="A6" s="3">
        <v>2000</v>
      </c>
      <c r="B6" s="38">
        <v>3.5</v>
      </c>
    </row>
    <row r="7" spans="1:5" x14ac:dyDescent="0.25">
      <c r="A7" s="3">
        <v>2001</v>
      </c>
      <c r="B7" s="38">
        <v>4.0999999999999996</v>
      </c>
    </row>
    <row r="8" spans="1:5" x14ac:dyDescent="0.25">
      <c r="A8" s="3">
        <v>2002</v>
      </c>
      <c r="B8" s="38">
        <v>3.7</v>
      </c>
    </row>
    <row r="9" spans="1:5" x14ac:dyDescent="0.25">
      <c r="A9" s="3">
        <v>2003</v>
      </c>
      <c r="B9" s="38">
        <v>3.1</v>
      </c>
    </row>
    <row r="10" spans="1:5" x14ac:dyDescent="0.25">
      <c r="A10" s="3">
        <v>2004</v>
      </c>
      <c r="B10" s="38">
        <v>3.9</v>
      </c>
    </row>
    <row r="11" spans="1:5" x14ac:dyDescent="0.25">
      <c r="A11" s="3">
        <v>2005</v>
      </c>
      <c r="B11" s="38">
        <v>3.6</v>
      </c>
    </row>
    <row r="12" spans="1:5" x14ac:dyDescent="0.25">
      <c r="A12" s="3">
        <v>2006</v>
      </c>
      <c r="B12" s="38">
        <v>4.0999999999999996</v>
      </c>
    </row>
    <row r="13" spans="1:5" x14ac:dyDescent="0.25">
      <c r="A13" s="3">
        <v>2007</v>
      </c>
      <c r="B13" s="38">
        <v>2.6</v>
      </c>
    </row>
    <row r="14" spans="1:5" x14ac:dyDescent="0.25">
      <c r="A14" s="3">
        <v>2008</v>
      </c>
      <c r="B14" s="38">
        <v>4.5</v>
      </c>
    </row>
    <row r="15" spans="1:5" x14ac:dyDescent="0.25">
      <c r="A15" s="3">
        <v>2009</v>
      </c>
      <c r="B15" s="38">
        <v>-0.3</v>
      </c>
    </row>
    <row r="16" spans="1:5" x14ac:dyDescent="0.25">
      <c r="A16" s="3">
        <v>2010</v>
      </c>
      <c r="B16" s="39">
        <v>2</v>
      </c>
    </row>
    <row r="17" spans="1:2" x14ac:dyDescent="0.25">
      <c r="A17" s="3">
        <v>2011</v>
      </c>
      <c r="B17" s="39">
        <v>3.5</v>
      </c>
    </row>
    <row r="18" spans="1:2" x14ac:dyDescent="0.25">
      <c r="A18" s="8">
        <v>2012</v>
      </c>
      <c r="B18" s="38">
        <v>2.2999999999999998</v>
      </c>
    </row>
    <row r="19" spans="1:2" x14ac:dyDescent="0.25">
      <c r="A19" s="8">
        <v>2013</v>
      </c>
      <c r="B19" s="9">
        <v>2.2000000000000002</v>
      </c>
    </row>
    <row r="20" spans="1:2" x14ac:dyDescent="0.25">
      <c r="A20" s="8">
        <v>2014</v>
      </c>
      <c r="B20" s="9">
        <v>0.5</v>
      </c>
    </row>
    <row r="21" spans="1:2" x14ac:dyDescent="0.25">
      <c r="A21" s="8">
        <v>2015</v>
      </c>
      <c r="B21" s="9">
        <v>0.1</v>
      </c>
    </row>
    <row r="22" spans="1:2" x14ac:dyDescent="0.25">
      <c r="A22" s="8">
        <v>2016</v>
      </c>
      <c r="B22" s="9">
        <v>-0.7</v>
      </c>
    </row>
    <row r="23" spans="1:2" x14ac:dyDescent="0.25">
      <c r="A23" s="8">
        <v>2017</v>
      </c>
      <c r="B23" s="9">
        <v>2.1</v>
      </c>
    </row>
  </sheetData>
  <mergeCells count="2">
    <mergeCell ref="A1:C1"/>
    <mergeCell ref="A2:B4"/>
  </mergeCells>
  <hyperlinks>
    <hyperlink ref="A1" location="Index" display="Back to 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24"/>
  <sheetViews>
    <sheetView workbookViewId="0">
      <selection activeCell="A3" sqref="A3:A5"/>
    </sheetView>
  </sheetViews>
  <sheetFormatPr defaultColWidth="9.140625" defaultRowHeight="15" x14ac:dyDescent="0.25"/>
  <cols>
    <col min="1" max="1" width="5" bestFit="1" customWidth="1"/>
    <col min="2" max="5" width="7.7109375" customWidth="1"/>
    <col min="6" max="9" width="8" bestFit="1" customWidth="1"/>
    <col min="10" max="10" width="5.28515625" bestFit="1" customWidth="1"/>
    <col min="11" max="11" width="6.42578125" customWidth="1"/>
    <col min="12" max="13" width="7.7109375" customWidth="1"/>
    <col min="14" max="15" width="8" bestFit="1" customWidth="1"/>
    <col min="16" max="19" width="7.7109375" customWidth="1"/>
  </cols>
  <sheetData>
    <row r="1" spans="1:19" x14ac:dyDescent="0.25">
      <c r="A1" s="133" t="s">
        <v>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x14ac:dyDescent="0.25">
      <c r="A2" s="197" t="s">
        <v>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19" x14ac:dyDescent="0.25">
      <c r="A3" s="209"/>
      <c r="B3" s="198" t="s">
        <v>10</v>
      </c>
      <c r="C3" s="195"/>
      <c r="D3" s="195"/>
      <c r="E3" s="195"/>
      <c r="F3" s="195"/>
      <c r="G3" s="195"/>
      <c r="H3" s="195"/>
      <c r="I3" s="195"/>
      <c r="J3" s="199" t="s">
        <v>2</v>
      </c>
      <c r="K3" s="200"/>
      <c r="L3" s="195" t="s">
        <v>11</v>
      </c>
      <c r="M3" s="195"/>
      <c r="N3" s="195"/>
      <c r="O3" s="195"/>
      <c r="P3" s="195"/>
      <c r="Q3" s="195"/>
      <c r="R3" s="195"/>
      <c r="S3" s="196"/>
    </row>
    <row r="4" spans="1:19" ht="13.9" customHeight="1" x14ac:dyDescent="0.25">
      <c r="A4" s="210"/>
      <c r="B4" s="205" t="s">
        <v>0</v>
      </c>
      <c r="C4" s="205"/>
      <c r="D4" s="205"/>
      <c r="E4" s="206"/>
      <c r="F4" s="207" t="s">
        <v>1</v>
      </c>
      <c r="G4" s="205"/>
      <c r="H4" s="205"/>
      <c r="I4" s="206"/>
      <c r="J4" s="201"/>
      <c r="K4" s="202"/>
      <c r="L4" s="194" t="s">
        <v>1</v>
      </c>
      <c r="M4" s="205"/>
      <c r="N4" s="205"/>
      <c r="O4" s="208"/>
      <c r="P4" s="193" t="s">
        <v>68</v>
      </c>
      <c r="Q4" s="193"/>
      <c r="R4" s="193"/>
      <c r="S4" s="194"/>
    </row>
    <row r="5" spans="1:19" s="2" customFormat="1" x14ac:dyDescent="0.25">
      <c r="A5" s="211"/>
      <c r="B5" s="1" t="s">
        <v>3</v>
      </c>
      <c r="C5" s="1" t="s">
        <v>4</v>
      </c>
      <c r="D5" s="1" t="s">
        <v>5</v>
      </c>
      <c r="E5" s="14" t="s">
        <v>6</v>
      </c>
      <c r="F5" s="17" t="s">
        <v>3</v>
      </c>
      <c r="G5" s="1" t="s">
        <v>4</v>
      </c>
      <c r="H5" s="1" t="s">
        <v>5</v>
      </c>
      <c r="I5" s="14" t="s">
        <v>6</v>
      </c>
      <c r="J5" s="203"/>
      <c r="K5" s="204"/>
      <c r="L5" s="22" t="s">
        <v>3</v>
      </c>
      <c r="M5" s="1" t="s">
        <v>4</v>
      </c>
      <c r="N5" s="1" t="s">
        <v>5</v>
      </c>
      <c r="O5" s="19" t="s">
        <v>6</v>
      </c>
      <c r="P5" s="22" t="s">
        <v>3</v>
      </c>
      <c r="Q5" s="1" t="s">
        <v>4</v>
      </c>
      <c r="R5" s="1" t="s">
        <v>5</v>
      </c>
      <c r="S5" s="1" t="s">
        <v>6</v>
      </c>
    </row>
    <row r="6" spans="1:19" x14ac:dyDescent="0.25">
      <c r="A6" s="3">
        <v>1998</v>
      </c>
      <c r="B6" s="4">
        <f>1146/166.386</f>
        <v>6.8875987162381449</v>
      </c>
      <c r="C6" s="4">
        <f>1178/166.386</f>
        <v>7.0799225896409554</v>
      </c>
      <c r="D6" s="4">
        <f>1622/166.386</f>
        <v>9.7484163331049487</v>
      </c>
      <c r="E6" s="15">
        <f>1665/166.386</f>
        <v>10.006851537989975</v>
      </c>
      <c r="F6" s="20">
        <f t="shared" ref="F6:F20" si="0">B6*75</f>
        <v>516.56990371786083</v>
      </c>
      <c r="G6" s="6">
        <f t="shared" ref="G6:G20" si="1">C6*75</f>
        <v>530.99419422307164</v>
      </c>
      <c r="H6" s="6">
        <f t="shared" ref="H6:H20" si="2">D6*75</f>
        <v>731.13122498287112</v>
      </c>
      <c r="I6" s="21">
        <f t="shared" ref="I6:I20" si="3">E6*75</f>
        <v>750.51386534924814</v>
      </c>
      <c r="J6" s="41"/>
      <c r="K6" s="42">
        <v>1</v>
      </c>
      <c r="L6" s="20">
        <f t="shared" ref="L6:L20" si="4">F6*$K6</f>
        <v>516.56990371786083</v>
      </c>
      <c r="M6" s="6">
        <f t="shared" ref="M6:M20" si="5">G6*$K6</f>
        <v>530.99419422307164</v>
      </c>
      <c r="N6" s="6">
        <f t="shared" ref="N6:N20" si="6">H6*$K6</f>
        <v>731.13122498287112</v>
      </c>
      <c r="O6" s="21">
        <f t="shared" ref="O6:O20" si="7">I6*$K6</f>
        <v>750.51386534924814</v>
      </c>
      <c r="P6" s="24"/>
      <c r="Q6" s="6"/>
      <c r="R6" s="6"/>
      <c r="S6" s="6"/>
    </row>
    <row r="7" spans="1:19" x14ac:dyDescent="0.25">
      <c r="A7" s="3">
        <v>1999</v>
      </c>
      <c r="B7" s="4">
        <f>1185/166.386</f>
        <v>7.1219934369478199</v>
      </c>
      <c r="C7" s="4">
        <f>1218/166.386</f>
        <v>7.3203274313944684</v>
      </c>
      <c r="D7" s="4">
        <f>1677/166.386</f>
        <v>10.078972990516029</v>
      </c>
      <c r="E7" s="15">
        <f>1722/166.386</f>
        <v>10.349428437488731</v>
      </c>
      <c r="F7" s="20">
        <f t="shared" si="0"/>
        <v>534.14950777108652</v>
      </c>
      <c r="G7" s="6">
        <f t="shared" si="1"/>
        <v>549.02455735458511</v>
      </c>
      <c r="H7" s="6">
        <f t="shared" si="2"/>
        <v>755.92297428870211</v>
      </c>
      <c r="I7" s="21">
        <f t="shared" si="3"/>
        <v>776.20713281165479</v>
      </c>
      <c r="J7" s="41">
        <f>'IPC Cat'!B5</f>
        <v>2.7</v>
      </c>
      <c r="K7" s="43">
        <f t="shared" ref="K7:K22" si="8">K6/(1+J7/100)</f>
        <v>0.97370983446932824</v>
      </c>
      <c r="L7" s="20">
        <f t="shared" si="4"/>
        <v>520.10662879365782</v>
      </c>
      <c r="M7" s="6">
        <f t="shared" si="5"/>
        <v>534.59061086132931</v>
      </c>
      <c r="N7" s="6">
        <f t="shared" si="6"/>
        <v>736.04963416621445</v>
      </c>
      <c r="O7" s="21">
        <f t="shared" si="7"/>
        <v>755.80051880394831</v>
      </c>
      <c r="P7" s="23">
        <f t="shared" ref="P7:P20" si="9">(L7-L$6)/L$6</f>
        <v>6.8465565847767159E-3</v>
      </c>
      <c r="Q7" s="7">
        <f t="shared" ref="Q7:Q20" si="10">(M7-M$6)/M$6</f>
        <v>6.7729867433292566E-3</v>
      </c>
      <c r="R7" s="7">
        <f t="shared" ref="R7:R20" si="11">(N7-N$6)/N$6</f>
        <v>6.7271223212475393E-3</v>
      </c>
      <c r="S7" s="7">
        <f t="shared" ref="S7:S20" si="12">(O7-O$6)/O$6</f>
        <v>7.044045018728671E-3</v>
      </c>
    </row>
    <row r="8" spans="1:19" x14ac:dyDescent="0.25">
      <c r="A8" s="3">
        <v>2000</v>
      </c>
      <c r="B8" s="4">
        <f>1226/166.386</f>
        <v>7.3684083997451708</v>
      </c>
      <c r="C8" s="4">
        <f>1261/166.386</f>
        <v>7.5787626362794951</v>
      </c>
      <c r="D8" s="4">
        <f>1736/166.386</f>
        <v>10.43357013210246</v>
      </c>
      <c r="E8" s="15">
        <f>1782/166.386</f>
        <v>10.710035700119001</v>
      </c>
      <c r="F8" s="20">
        <f t="shared" si="0"/>
        <v>552.63062998088776</v>
      </c>
      <c r="G8" s="6">
        <f t="shared" si="1"/>
        <v>568.40719772096213</v>
      </c>
      <c r="H8" s="6">
        <f t="shared" si="2"/>
        <v>782.51775990768454</v>
      </c>
      <c r="I8" s="21">
        <f t="shared" si="3"/>
        <v>803.25267750892499</v>
      </c>
      <c r="J8" s="41">
        <f>'IPC Cat'!B6</f>
        <v>3.5</v>
      </c>
      <c r="K8" s="43">
        <f t="shared" si="8"/>
        <v>0.94078244876263606</v>
      </c>
      <c r="L8" s="20">
        <f t="shared" si="4"/>
        <v>519.90519733465783</v>
      </c>
      <c r="M8" s="6">
        <f t="shared" si="5"/>
        <v>534.74751536623455</v>
      </c>
      <c r="N8" s="6">
        <f t="shared" si="6"/>
        <v>736.17897436620399</v>
      </c>
      <c r="O8" s="21">
        <f t="shared" si="7"/>
        <v>755.68602092199046</v>
      </c>
      <c r="P8" s="23">
        <f t="shared" si="9"/>
        <v>6.4566162155251447E-3</v>
      </c>
      <c r="Q8" s="7">
        <f t="shared" si="10"/>
        <v>7.0684786839423138E-3</v>
      </c>
      <c r="R8" s="7">
        <f t="shared" si="11"/>
        <v>6.9040265425008062E-3</v>
      </c>
      <c r="S8" s="7">
        <f t="shared" si="12"/>
        <v>6.8914857027131508E-3</v>
      </c>
    </row>
    <row r="9" spans="1:19" x14ac:dyDescent="0.25">
      <c r="A9" s="3">
        <v>2001</v>
      </c>
      <c r="B9" s="4">
        <v>7.7</v>
      </c>
      <c r="C9" s="4">
        <v>7.92</v>
      </c>
      <c r="D9" s="4">
        <v>10.9</v>
      </c>
      <c r="E9" s="15">
        <v>11.19</v>
      </c>
      <c r="F9" s="20">
        <f t="shared" si="0"/>
        <v>577.5</v>
      </c>
      <c r="G9" s="6">
        <f t="shared" si="1"/>
        <v>594</v>
      </c>
      <c r="H9" s="6">
        <f t="shared" si="2"/>
        <v>817.5</v>
      </c>
      <c r="I9" s="21">
        <f t="shared" si="3"/>
        <v>839.25</v>
      </c>
      <c r="J9" s="41">
        <f>'IPC Cat'!B7</f>
        <v>4.0999999999999996</v>
      </c>
      <c r="K9" s="43">
        <f t="shared" si="8"/>
        <v>0.90372953771626907</v>
      </c>
      <c r="L9" s="20">
        <f t="shared" si="4"/>
        <v>521.90380803114545</v>
      </c>
      <c r="M9" s="6">
        <f t="shared" si="5"/>
        <v>536.81534540346388</v>
      </c>
      <c r="N9" s="6">
        <f t="shared" si="6"/>
        <v>738.79889708304995</v>
      </c>
      <c r="O9" s="21">
        <f t="shared" si="7"/>
        <v>758.4550145283788</v>
      </c>
      <c r="P9" s="23">
        <f t="shared" si="9"/>
        <v>1.0325619581968294E-2</v>
      </c>
      <c r="Q9" s="7">
        <f t="shared" si="10"/>
        <v>1.0962739788350225E-2</v>
      </c>
      <c r="R9" s="7">
        <f t="shared" si="11"/>
        <v>1.0487408878424623E-2</v>
      </c>
      <c r="S9" s="7">
        <f t="shared" si="12"/>
        <v>1.0580949327878553E-2</v>
      </c>
    </row>
    <row r="10" spans="1:19" x14ac:dyDescent="0.25">
      <c r="A10" s="3">
        <v>2002</v>
      </c>
      <c r="B10" s="4">
        <v>8.06</v>
      </c>
      <c r="C10" s="4">
        <v>8.2899999999999991</v>
      </c>
      <c r="D10" s="4">
        <v>11.41</v>
      </c>
      <c r="E10" s="15">
        <v>11.72</v>
      </c>
      <c r="F10" s="20">
        <f t="shared" si="0"/>
        <v>604.5</v>
      </c>
      <c r="G10" s="6">
        <f t="shared" si="1"/>
        <v>621.74999999999989</v>
      </c>
      <c r="H10" s="6">
        <f t="shared" si="2"/>
        <v>855.75</v>
      </c>
      <c r="I10" s="21">
        <f t="shared" si="3"/>
        <v>879</v>
      </c>
      <c r="J10" s="41">
        <f>'IPC Cat'!B8</f>
        <v>3.7</v>
      </c>
      <c r="K10" s="43">
        <f t="shared" si="8"/>
        <v>0.87148460724808985</v>
      </c>
      <c r="L10" s="20">
        <f t="shared" si="4"/>
        <v>526.81244508147029</v>
      </c>
      <c r="M10" s="6">
        <f t="shared" si="5"/>
        <v>541.84555455649979</v>
      </c>
      <c r="N10" s="6">
        <f t="shared" si="6"/>
        <v>745.77295265255293</v>
      </c>
      <c r="O10" s="21">
        <f t="shared" si="7"/>
        <v>766.03496977107102</v>
      </c>
      <c r="P10" s="23">
        <f t="shared" si="9"/>
        <v>1.9827987054398186E-2</v>
      </c>
      <c r="Q10" s="7">
        <f t="shared" si="10"/>
        <v>2.0435930282261185E-2</v>
      </c>
      <c r="R10" s="7">
        <f t="shared" si="11"/>
        <v>2.0026128237136689E-2</v>
      </c>
      <c r="S10" s="7">
        <f t="shared" si="12"/>
        <v>2.0680636479114493E-2</v>
      </c>
    </row>
    <row r="11" spans="1:19" x14ac:dyDescent="0.25">
      <c r="A11" s="3">
        <v>2003</v>
      </c>
      <c r="B11" s="4">
        <v>8.44</v>
      </c>
      <c r="C11" s="4">
        <v>8.68</v>
      </c>
      <c r="D11" s="4">
        <v>11.95</v>
      </c>
      <c r="E11" s="15">
        <v>12.27</v>
      </c>
      <c r="F11" s="20">
        <f t="shared" si="0"/>
        <v>633</v>
      </c>
      <c r="G11" s="6">
        <f t="shared" si="1"/>
        <v>651</v>
      </c>
      <c r="H11" s="6">
        <f t="shared" si="2"/>
        <v>896.25</v>
      </c>
      <c r="I11" s="21">
        <f t="shared" si="3"/>
        <v>920.25</v>
      </c>
      <c r="J11" s="41">
        <f>'IPC Cat'!B9</f>
        <v>3.1</v>
      </c>
      <c r="K11" s="43">
        <f t="shared" si="8"/>
        <v>0.84528089936769146</v>
      </c>
      <c r="L11" s="20">
        <f t="shared" si="4"/>
        <v>535.06280929974866</v>
      </c>
      <c r="M11" s="6">
        <f t="shared" si="5"/>
        <v>550.27786548836718</v>
      </c>
      <c r="N11" s="6">
        <f t="shared" si="6"/>
        <v>757.58300605829345</v>
      </c>
      <c r="O11" s="21">
        <f t="shared" si="7"/>
        <v>777.8697476431181</v>
      </c>
      <c r="P11" s="23">
        <f t="shared" si="9"/>
        <v>3.5799425109342531E-2</v>
      </c>
      <c r="Q11" s="7">
        <f t="shared" si="10"/>
        <v>3.6316162163525338E-2</v>
      </c>
      <c r="R11" s="7">
        <f t="shared" si="11"/>
        <v>3.6179252330581342E-2</v>
      </c>
      <c r="S11" s="7">
        <f t="shared" si="12"/>
        <v>3.6449536186969757E-2</v>
      </c>
    </row>
    <row r="12" spans="1:19" x14ac:dyDescent="0.25">
      <c r="A12" s="3">
        <v>2004</v>
      </c>
      <c r="B12" s="4">
        <v>8.7899999999999991</v>
      </c>
      <c r="C12" s="4">
        <v>9.0399999999999991</v>
      </c>
      <c r="D12" s="4">
        <v>12.44</v>
      </c>
      <c r="E12" s="15">
        <v>12.77</v>
      </c>
      <c r="F12" s="20">
        <f t="shared" si="0"/>
        <v>659.24999999999989</v>
      </c>
      <c r="G12" s="6">
        <f t="shared" si="1"/>
        <v>677.99999999999989</v>
      </c>
      <c r="H12" s="6">
        <f t="shared" si="2"/>
        <v>933</v>
      </c>
      <c r="I12" s="21">
        <f t="shared" si="3"/>
        <v>957.75</v>
      </c>
      <c r="J12" s="41">
        <f>'IPC Cat'!B10</f>
        <v>3.9</v>
      </c>
      <c r="K12" s="43">
        <f t="shared" si="8"/>
        <v>0.81355235742799958</v>
      </c>
      <c r="L12" s="20">
        <f t="shared" si="4"/>
        <v>536.33439163440869</v>
      </c>
      <c r="M12" s="6">
        <f t="shared" si="5"/>
        <v>551.58849833618365</v>
      </c>
      <c r="N12" s="6">
        <f t="shared" si="6"/>
        <v>759.0443494803236</v>
      </c>
      <c r="O12" s="21">
        <f t="shared" si="7"/>
        <v>779.17977032666658</v>
      </c>
      <c r="P12" s="23">
        <f t="shared" si="9"/>
        <v>3.8261013222603064E-2</v>
      </c>
      <c r="Q12" s="7">
        <f t="shared" si="10"/>
        <v>3.8784424268978539E-2</v>
      </c>
      <c r="R12" s="7">
        <f t="shared" si="11"/>
        <v>3.817799533607176E-2</v>
      </c>
      <c r="S12" s="7">
        <f t="shared" si="12"/>
        <v>3.819503716174371E-2</v>
      </c>
    </row>
    <row r="13" spans="1:19" x14ac:dyDescent="0.25">
      <c r="A13" s="3">
        <v>2005</v>
      </c>
      <c r="B13" s="4">
        <v>9.23</v>
      </c>
      <c r="C13" s="4">
        <v>9.49</v>
      </c>
      <c r="D13" s="4">
        <v>13.06</v>
      </c>
      <c r="E13" s="15">
        <v>13.41</v>
      </c>
      <c r="F13" s="20">
        <f t="shared" si="0"/>
        <v>692.25</v>
      </c>
      <c r="G13" s="6">
        <f t="shared" si="1"/>
        <v>711.75</v>
      </c>
      <c r="H13" s="6">
        <f t="shared" si="2"/>
        <v>979.5</v>
      </c>
      <c r="I13" s="21">
        <f t="shared" si="3"/>
        <v>1005.75</v>
      </c>
      <c r="J13" s="41">
        <f>'IPC Cat'!B11</f>
        <v>3.6</v>
      </c>
      <c r="K13" s="43">
        <f t="shared" si="8"/>
        <v>0.78528219828957491</v>
      </c>
      <c r="L13" s="20">
        <f t="shared" si="4"/>
        <v>543.6116017659582</v>
      </c>
      <c r="M13" s="6">
        <f t="shared" si="5"/>
        <v>558.924604632605</v>
      </c>
      <c r="N13" s="6">
        <f t="shared" si="6"/>
        <v>769.18391322463867</v>
      </c>
      <c r="O13" s="21">
        <f t="shared" si="7"/>
        <v>789.79757092974</v>
      </c>
      <c r="P13" s="23">
        <f t="shared" si="9"/>
        <v>5.2348574420369172E-2</v>
      </c>
      <c r="Q13" s="7">
        <f t="shared" si="10"/>
        <v>5.2600218069050554E-2</v>
      </c>
      <c r="R13" s="7">
        <f t="shared" si="11"/>
        <v>5.2046318008999067E-2</v>
      </c>
      <c r="S13" s="7">
        <f t="shared" si="12"/>
        <v>5.2342411505230994E-2</v>
      </c>
    </row>
    <row r="14" spans="1:19" x14ac:dyDescent="0.25">
      <c r="A14" s="3">
        <v>2006</v>
      </c>
      <c r="B14" s="4">
        <v>9.69</v>
      </c>
      <c r="C14" s="4">
        <v>9.9700000000000006</v>
      </c>
      <c r="D14" s="4">
        <v>13.72</v>
      </c>
      <c r="E14" s="15">
        <v>14.08</v>
      </c>
      <c r="F14" s="20">
        <f t="shared" si="0"/>
        <v>726.75</v>
      </c>
      <c r="G14" s="6">
        <f t="shared" si="1"/>
        <v>747.75</v>
      </c>
      <c r="H14" s="6">
        <f t="shared" si="2"/>
        <v>1029</v>
      </c>
      <c r="I14" s="21">
        <f t="shared" si="3"/>
        <v>1056</v>
      </c>
      <c r="J14" s="41">
        <f>'IPC Cat'!B12</f>
        <v>4.0999999999999996</v>
      </c>
      <c r="K14" s="43">
        <f t="shared" si="8"/>
        <v>0.7543536967238953</v>
      </c>
      <c r="L14" s="20">
        <f t="shared" si="4"/>
        <v>548.22654909409096</v>
      </c>
      <c r="M14" s="6">
        <f t="shared" si="5"/>
        <v>564.06797672529274</v>
      </c>
      <c r="N14" s="6">
        <f t="shared" si="6"/>
        <v>776.22995392888822</v>
      </c>
      <c r="O14" s="21">
        <f t="shared" si="7"/>
        <v>796.59750374043347</v>
      </c>
      <c r="P14" s="23">
        <f t="shared" si="9"/>
        <v>6.1282403694815905E-2</v>
      </c>
      <c r="Q14" s="7">
        <f t="shared" si="10"/>
        <v>6.2286523773792402E-2</v>
      </c>
      <c r="R14" s="7">
        <f t="shared" si="11"/>
        <v>6.168349456976574E-2</v>
      </c>
      <c r="S14" s="7">
        <f t="shared" si="12"/>
        <v>6.1402780839685783E-2</v>
      </c>
    </row>
    <row r="15" spans="1:19" x14ac:dyDescent="0.25">
      <c r="A15" s="3">
        <v>2007</v>
      </c>
      <c r="B15" s="4">
        <v>10.050000000000001</v>
      </c>
      <c r="C15" s="4">
        <v>10.34</v>
      </c>
      <c r="D15" s="4">
        <v>14.23</v>
      </c>
      <c r="E15" s="15">
        <v>14.6</v>
      </c>
      <c r="F15" s="20">
        <f t="shared" si="0"/>
        <v>753.75</v>
      </c>
      <c r="G15" s="6">
        <f t="shared" si="1"/>
        <v>775.5</v>
      </c>
      <c r="H15" s="6">
        <f t="shared" si="2"/>
        <v>1067.25</v>
      </c>
      <c r="I15" s="21">
        <f t="shared" si="3"/>
        <v>1095</v>
      </c>
      <c r="J15" s="41">
        <f>'IPC Cat'!B13</f>
        <v>2.6</v>
      </c>
      <c r="K15" s="43">
        <f t="shared" si="8"/>
        <v>0.73523752117338725</v>
      </c>
      <c r="L15" s="20">
        <f t="shared" si="4"/>
        <v>554.18528158444065</v>
      </c>
      <c r="M15" s="6">
        <f t="shared" si="5"/>
        <v>570.17669766996187</v>
      </c>
      <c r="N15" s="6">
        <f t="shared" si="6"/>
        <v>784.6822444722975</v>
      </c>
      <c r="O15" s="21">
        <f t="shared" si="7"/>
        <v>805.085085684859</v>
      </c>
      <c r="P15" s="23">
        <f t="shared" si="9"/>
        <v>7.2817594667931945E-2</v>
      </c>
      <c r="Q15" s="7">
        <f t="shared" si="10"/>
        <v>7.3790832128061992E-2</v>
      </c>
      <c r="R15" s="7">
        <f t="shared" si="11"/>
        <v>7.3244060244699538E-2</v>
      </c>
      <c r="S15" s="7">
        <f t="shared" si="12"/>
        <v>7.2711808342430018E-2</v>
      </c>
    </row>
    <row r="16" spans="1:19" x14ac:dyDescent="0.25">
      <c r="A16" s="3">
        <v>2008</v>
      </c>
      <c r="B16" s="4">
        <v>10.6</v>
      </c>
      <c r="C16" s="4">
        <v>10.9</v>
      </c>
      <c r="D16" s="4">
        <v>15</v>
      </c>
      <c r="E16" s="15">
        <v>15.4</v>
      </c>
      <c r="F16" s="20">
        <f t="shared" si="0"/>
        <v>795</v>
      </c>
      <c r="G16" s="6">
        <f t="shared" si="1"/>
        <v>817.5</v>
      </c>
      <c r="H16" s="6">
        <f t="shared" si="2"/>
        <v>1125</v>
      </c>
      <c r="I16" s="21">
        <f t="shared" si="3"/>
        <v>1155</v>
      </c>
      <c r="J16" s="41">
        <f>'IPC Cat'!B14</f>
        <v>4.5</v>
      </c>
      <c r="K16" s="43">
        <f t="shared" si="8"/>
        <v>0.70357657528553808</v>
      </c>
      <c r="L16" s="20">
        <f t="shared" si="4"/>
        <v>559.34337735200279</v>
      </c>
      <c r="M16" s="6">
        <f t="shared" si="5"/>
        <v>575.17385029592742</v>
      </c>
      <c r="N16" s="6">
        <f t="shared" si="6"/>
        <v>791.52364719623029</v>
      </c>
      <c r="O16" s="21">
        <f t="shared" si="7"/>
        <v>812.63094445479646</v>
      </c>
      <c r="P16" s="23">
        <f t="shared" si="9"/>
        <v>8.2802875905646833E-2</v>
      </c>
      <c r="Q16" s="7">
        <f t="shared" si="10"/>
        <v>8.3201768594659664E-2</v>
      </c>
      <c r="R16" s="7">
        <f t="shared" si="11"/>
        <v>8.2601344532609769E-2</v>
      </c>
      <c r="S16" s="7">
        <f t="shared" si="12"/>
        <v>8.2766064657103219E-2</v>
      </c>
    </row>
    <row r="17" spans="1:19" x14ac:dyDescent="0.25">
      <c r="A17" s="3">
        <v>2009</v>
      </c>
      <c r="B17" s="4">
        <v>10.7</v>
      </c>
      <c r="C17" s="4">
        <v>11</v>
      </c>
      <c r="D17" s="4">
        <v>15.15</v>
      </c>
      <c r="E17" s="15">
        <v>15.55</v>
      </c>
      <c r="F17" s="20">
        <f t="shared" si="0"/>
        <v>802.5</v>
      </c>
      <c r="G17" s="6">
        <f t="shared" si="1"/>
        <v>825</v>
      </c>
      <c r="H17" s="6">
        <f t="shared" si="2"/>
        <v>1136.25</v>
      </c>
      <c r="I17" s="21">
        <f t="shared" si="3"/>
        <v>1166.25</v>
      </c>
      <c r="J17" s="44">
        <f>'IPC Cat'!B15</f>
        <v>-0.3</v>
      </c>
      <c r="K17" s="43">
        <f t="shared" si="8"/>
        <v>0.70569365625430103</v>
      </c>
      <c r="L17" s="20">
        <f t="shared" si="4"/>
        <v>566.31915914407659</v>
      </c>
      <c r="M17" s="6">
        <f t="shared" si="5"/>
        <v>582.19726640979832</v>
      </c>
      <c r="N17" s="6">
        <f t="shared" si="6"/>
        <v>801.84441691894949</v>
      </c>
      <c r="O17" s="21">
        <f t="shared" si="7"/>
        <v>823.01522660657861</v>
      </c>
      <c r="P17" s="23">
        <f t="shared" si="9"/>
        <v>9.6306918130847435E-2</v>
      </c>
      <c r="Q17" s="7">
        <f t="shared" si="10"/>
        <v>9.6428685555865354E-2</v>
      </c>
      <c r="R17" s="7">
        <f t="shared" si="11"/>
        <v>9.6717510509464338E-2</v>
      </c>
      <c r="S17" s="7">
        <f t="shared" si="12"/>
        <v>9.6602294247545045E-2</v>
      </c>
    </row>
    <row r="18" spans="1:19" x14ac:dyDescent="0.25">
      <c r="A18" s="3">
        <v>2010</v>
      </c>
      <c r="B18" s="4">
        <v>10.97</v>
      </c>
      <c r="C18" s="4">
        <v>11.28</v>
      </c>
      <c r="D18" s="4">
        <v>15.53</v>
      </c>
      <c r="E18" s="15">
        <v>15.94</v>
      </c>
      <c r="F18" s="20">
        <f t="shared" si="0"/>
        <v>822.75</v>
      </c>
      <c r="G18" s="6">
        <f t="shared" si="1"/>
        <v>846</v>
      </c>
      <c r="H18" s="6">
        <f t="shared" si="2"/>
        <v>1164.75</v>
      </c>
      <c r="I18" s="21">
        <f t="shared" si="3"/>
        <v>1195.5</v>
      </c>
      <c r="J18" s="44">
        <f>'IPC Cat'!B16</f>
        <v>2</v>
      </c>
      <c r="K18" s="43">
        <f t="shared" si="8"/>
        <v>0.69185652573951084</v>
      </c>
      <c r="L18" s="20">
        <f t="shared" si="4"/>
        <v>569.22495655218256</v>
      </c>
      <c r="M18" s="6">
        <f t="shared" si="5"/>
        <v>585.31062077562615</v>
      </c>
      <c r="N18" s="6">
        <f t="shared" si="6"/>
        <v>805.83988835509524</v>
      </c>
      <c r="O18" s="21">
        <f t="shared" si="7"/>
        <v>827.11447652158517</v>
      </c>
      <c r="P18" s="23">
        <f t="shared" si="9"/>
        <v>0.10193209564737007</v>
      </c>
      <c r="Q18" s="7">
        <f t="shared" si="10"/>
        <v>0.10229194055883796</v>
      </c>
      <c r="R18" s="7">
        <f t="shared" si="11"/>
        <v>0.10218229070161022</v>
      </c>
      <c r="S18" s="7">
        <f t="shared" si="12"/>
        <v>0.10206421854270648</v>
      </c>
    </row>
    <row r="19" spans="1:19" x14ac:dyDescent="0.25">
      <c r="A19" s="8">
        <v>2011</v>
      </c>
      <c r="B19" s="4">
        <v>11.8</v>
      </c>
      <c r="C19" s="9">
        <v>12.13</v>
      </c>
      <c r="D19" s="9">
        <v>16.71</v>
      </c>
      <c r="E19" s="16">
        <v>17.149999999999999</v>
      </c>
      <c r="F19" s="20">
        <f t="shared" si="0"/>
        <v>885</v>
      </c>
      <c r="G19" s="6">
        <f t="shared" si="1"/>
        <v>909.75000000000011</v>
      </c>
      <c r="H19" s="6">
        <f t="shared" si="2"/>
        <v>1253.25</v>
      </c>
      <c r="I19" s="21">
        <f t="shared" si="3"/>
        <v>1286.25</v>
      </c>
      <c r="J19" s="44">
        <f>'IPC Cat'!B17</f>
        <v>3.5</v>
      </c>
      <c r="K19" s="43">
        <f t="shared" si="8"/>
        <v>0.66846041134252265</v>
      </c>
      <c r="L19" s="20">
        <f t="shared" si="4"/>
        <v>591.58746403813257</v>
      </c>
      <c r="M19" s="6">
        <f t="shared" si="5"/>
        <v>608.13185921886009</v>
      </c>
      <c r="N19" s="6">
        <f t="shared" si="6"/>
        <v>837.74801051501652</v>
      </c>
      <c r="O19" s="21">
        <f t="shared" si="7"/>
        <v>859.80720408931973</v>
      </c>
      <c r="P19" s="23">
        <f t="shared" si="9"/>
        <v>0.14522247575856587</v>
      </c>
      <c r="Q19" s="7">
        <f t="shared" si="10"/>
        <v>0.14527026064503967</v>
      </c>
      <c r="R19" s="7">
        <f t="shared" si="11"/>
        <v>0.14582441822894818</v>
      </c>
      <c r="S19" s="7">
        <f t="shared" si="12"/>
        <v>0.14562467635319762</v>
      </c>
    </row>
    <row r="20" spans="1:19" x14ac:dyDescent="0.25">
      <c r="A20" s="8">
        <v>2012</v>
      </c>
      <c r="B20" s="9">
        <v>19.670000000000002</v>
      </c>
      <c r="C20" s="9">
        <v>20.22</v>
      </c>
      <c r="D20" s="9">
        <v>27.85</v>
      </c>
      <c r="E20" s="29">
        <v>28.58</v>
      </c>
      <c r="F20" s="20">
        <f t="shared" si="0"/>
        <v>1475.2500000000002</v>
      </c>
      <c r="G20" s="6">
        <f t="shared" si="1"/>
        <v>1516.5</v>
      </c>
      <c r="H20" s="6">
        <f t="shared" si="2"/>
        <v>2088.75</v>
      </c>
      <c r="I20" s="21">
        <f t="shared" si="3"/>
        <v>2143.5</v>
      </c>
      <c r="J20" s="41">
        <f>'IPC Cat'!B18</f>
        <v>2.2999999999999998</v>
      </c>
      <c r="K20" s="43">
        <f t="shared" si="8"/>
        <v>0.65343148713834087</v>
      </c>
      <c r="L20" s="151">
        <f t="shared" si="4"/>
        <v>963.97480140083746</v>
      </c>
      <c r="M20" s="4">
        <f t="shared" si="5"/>
        <v>990.92885024529392</v>
      </c>
      <c r="N20" s="6">
        <f t="shared" si="6"/>
        <v>1364.8550187602095</v>
      </c>
      <c r="O20" s="21">
        <f t="shared" si="7"/>
        <v>1400.6303926810338</v>
      </c>
      <c r="P20" s="23">
        <f t="shared" si="9"/>
        <v>0.86610717051634389</v>
      </c>
      <c r="Q20" s="7">
        <f t="shared" si="10"/>
        <v>0.86617643097808117</v>
      </c>
      <c r="R20" s="7">
        <f t="shared" si="11"/>
        <v>0.86677161653461765</v>
      </c>
      <c r="S20" s="7">
        <f t="shared" si="12"/>
        <v>0.86622853666968158</v>
      </c>
    </row>
    <row r="21" spans="1:19" x14ac:dyDescent="0.25">
      <c r="A21" s="8">
        <v>2013</v>
      </c>
      <c r="B21" s="9">
        <v>19.670000000000002</v>
      </c>
      <c r="C21" s="9">
        <v>20.22</v>
      </c>
      <c r="D21" s="9">
        <v>27.85</v>
      </c>
      <c r="E21" s="29">
        <v>28.58</v>
      </c>
      <c r="F21" s="20">
        <f t="shared" ref="F21:F24" si="13">B21*75</f>
        <v>1475.2500000000002</v>
      </c>
      <c r="G21" s="6">
        <f t="shared" ref="G21:G24" si="14">C21*75</f>
        <v>1516.5</v>
      </c>
      <c r="H21" s="6">
        <f t="shared" ref="H21:H24" si="15">D21*75</f>
        <v>2088.75</v>
      </c>
      <c r="I21" s="21">
        <f t="shared" ref="I21:I24" si="16">E21*75</f>
        <v>2143.5</v>
      </c>
      <c r="J21" s="41">
        <f>'IPC Cat'!B19</f>
        <v>2.2000000000000002</v>
      </c>
      <c r="K21" s="43">
        <f t="shared" si="8"/>
        <v>0.63936544729778944</v>
      </c>
      <c r="L21" s="151">
        <f t="shared" ref="L21:L22" si="17">F21*$K21</f>
        <v>943.22387612606406</v>
      </c>
      <c r="M21" s="4">
        <f t="shared" ref="M21:M22" si="18">G21*$K21</f>
        <v>969.5977008270977</v>
      </c>
      <c r="N21" s="6">
        <f t="shared" ref="N21:N22" si="19">H21*$K21</f>
        <v>1335.4745780432577</v>
      </c>
      <c r="O21" s="21">
        <f t="shared" ref="O21:O22" si="20">I21*$K21</f>
        <v>1370.4798362828117</v>
      </c>
      <c r="P21" s="23">
        <f t="shared" ref="P21:P22" si="21">(L21-L$6)/L$6</f>
        <v>0.82593656606295884</v>
      </c>
      <c r="Q21" s="7">
        <f t="shared" ref="Q21:Q22" si="22">(M21-M$6)/M$6</f>
        <v>0.82600433559499131</v>
      </c>
      <c r="R21" s="7">
        <f t="shared" ref="R21:R22" si="23">(N21-N$6)/N$6</f>
        <v>0.82658670893798181</v>
      </c>
      <c r="S21" s="7">
        <f t="shared" ref="S21:S22" si="24">(O21-O$6)/O$6</f>
        <v>0.82605531963765289</v>
      </c>
    </row>
    <row r="22" spans="1:19" x14ac:dyDescent="0.25">
      <c r="A22" s="8">
        <v>2014</v>
      </c>
      <c r="B22" s="9">
        <v>19.670000000000002</v>
      </c>
      <c r="C22" s="9">
        <v>20.22</v>
      </c>
      <c r="D22" s="9">
        <v>27.85</v>
      </c>
      <c r="E22" s="29">
        <v>28.58</v>
      </c>
      <c r="F22" s="20">
        <f t="shared" si="13"/>
        <v>1475.2500000000002</v>
      </c>
      <c r="G22" s="6">
        <f t="shared" si="14"/>
        <v>1516.5</v>
      </c>
      <c r="H22" s="6">
        <f t="shared" si="15"/>
        <v>2088.75</v>
      </c>
      <c r="I22" s="21">
        <f t="shared" si="16"/>
        <v>2143.5</v>
      </c>
      <c r="J22" s="41">
        <f>'IPC Cat'!B20</f>
        <v>0.5</v>
      </c>
      <c r="K22" s="43">
        <f t="shared" si="8"/>
        <v>0.63618452467441744</v>
      </c>
      <c r="L22" s="151">
        <f t="shared" si="17"/>
        <v>938.53122002593443</v>
      </c>
      <c r="M22" s="4">
        <f t="shared" si="18"/>
        <v>964.77383166875404</v>
      </c>
      <c r="N22" s="6">
        <f t="shared" si="19"/>
        <v>1328.8304259136894</v>
      </c>
      <c r="O22" s="21">
        <f t="shared" si="20"/>
        <v>1363.6615286396138</v>
      </c>
      <c r="P22" s="23">
        <f t="shared" si="21"/>
        <v>0.81685230454025759</v>
      </c>
      <c r="Q22" s="7">
        <f t="shared" si="22"/>
        <v>0.81691973691043929</v>
      </c>
      <c r="R22" s="7">
        <f t="shared" si="23"/>
        <v>0.81749921287361393</v>
      </c>
      <c r="S22" s="7">
        <f t="shared" si="24"/>
        <v>0.81697046730114742</v>
      </c>
    </row>
    <row r="23" spans="1:19" ht="13.9" customHeight="1" x14ac:dyDescent="0.25">
      <c r="A23" s="8">
        <v>2015</v>
      </c>
      <c r="B23" s="9">
        <v>19.670000000000002</v>
      </c>
      <c r="C23" s="9">
        <v>20.22</v>
      </c>
      <c r="D23" s="9">
        <v>27.85</v>
      </c>
      <c r="E23" s="29">
        <v>28.58</v>
      </c>
      <c r="F23" s="20">
        <f t="shared" si="13"/>
        <v>1475.2500000000002</v>
      </c>
      <c r="G23" s="6">
        <f t="shared" si="14"/>
        <v>1516.5</v>
      </c>
      <c r="H23" s="6">
        <f t="shared" si="15"/>
        <v>2088.75</v>
      </c>
      <c r="I23" s="21">
        <f t="shared" si="16"/>
        <v>2143.5</v>
      </c>
      <c r="J23" s="41">
        <f>'IPC Cat'!B21</f>
        <v>0.1</v>
      </c>
      <c r="K23" s="43">
        <f t="shared" ref="K23:K24" si="25">K22/(1+J23/100)</f>
        <v>0.63554897569871882</v>
      </c>
      <c r="L23" s="151">
        <f t="shared" ref="L23:L24" si="26">F23*$K23</f>
        <v>937.59362639953508</v>
      </c>
      <c r="M23" s="9">
        <f t="shared" ref="M23:M24" si="27">G23*$K23</f>
        <v>963.81002164710708</v>
      </c>
      <c r="N23" s="6">
        <f t="shared" ref="N23:N24" si="28">H23*$K23</f>
        <v>1327.5029229906988</v>
      </c>
      <c r="O23" s="21">
        <f t="shared" ref="O23:O24" si="29">I23*$K23</f>
        <v>1362.2992294102037</v>
      </c>
      <c r="P23" s="23">
        <f t="shared" ref="P23:P24" si="30">(L23-L$6)/L$6</f>
        <v>0.81503726727298498</v>
      </c>
      <c r="Q23" s="7">
        <f t="shared" ref="Q23:Q24" si="31">(M23-M$6)/M$6</f>
        <v>0.81510463227816143</v>
      </c>
      <c r="R23" s="7">
        <f t="shared" ref="R23:R24" si="32">(N23-N$6)/N$6</f>
        <v>0.81568352934426991</v>
      </c>
      <c r="S23" s="7">
        <f t="shared" ref="S23:S24" si="33">(O23-O$6)/O$6</f>
        <v>0.81515531198915836</v>
      </c>
    </row>
    <row r="24" spans="1:19" s="2" customFormat="1" x14ac:dyDescent="0.25">
      <c r="A24" s="8">
        <v>2016</v>
      </c>
      <c r="B24" s="9">
        <v>19.670000000000002</v>
      </c>
      <c r="C24" s="9">
        <v>20.22</v>
      </c>
      <c r="D24" s="9">
        <v>27.85</v>
      </c>
      <c r="E24" s="29">
        <v>28.58</v>
      </c>
      <c r="F24" s="20">
        <f t="shared" si="13"/>
        <v>1475.2500000000002</v>
      </c>
      <c r="G24" s="6">
        <f t="shared" si="14"/>
        <v>1516.5</v>
      </c>
      <c r="H24" s="6">
        <f t="shared" si="15"/>
        <v>2088.75</v>
      </c>
      <c r="I24" s="21">
        <f t="shared" si="16"/>
        <v>2143.5</v>
      </c>
      <c r="J24" s="44">
        <f>'IPC Cat'!B22</f>
        <v>-0.7</v>
      </c>
      <c r="K24" s="43">
        <f t="shared" si="25"/>
        <v>0.64002917995842779</v>
      </c>
      <c r="L24" s="151">
        <f t="shared" si="26"/>
        <v>944.2030477336707</v>
      </c>
      <c r="M24" s="4">
        <f t="shared" si="27"/>
        <v>970.60425140695577</v>
      </c>
      <c r="N24" s="6">
        <f t="shared" si="28"/>
        <v>1336.8609496381659</v>
      </c>
      <c r="O24" s="21">
        <f t="shared" si="29"/>
        <v>1371.90254724089</v>
      </c>
      <c r="P24" s="23">
        <f t="shared" si="30"/>
        <v>0.82783209191639961</v>
      </c>
      <c r="Q24" s="7">
        <f t="shared" si="31"/>
        <v>0.82789993180076682</v>
      </c>
      <c r="R24" s="7">
        <f t="shared" si="32"/>
        <v>0.82848290971225558</v>
      </c>
      <c r="S24" s="7">
        <f t="shared" si="33"/>
        <v>0.82795096877055241</v>
      </c>
    </row>
  </sheetData>
  <mergeCells count="9">
    <mergeCell ref="P4:S4"/>
    <mergeCell ref="L3:S3"/>
    <mergeCell ref="A2:S2"/>
    <mergeCell ref="B3:I3"/>
    <mergeCell ref="J3:K5"/>
    <mergeCell ref="B4:E4"/>
    <mergeCell ref="F4:I4"/>
    <mergeCell ref="L4:O4"/>
    <mergeCell ref="A3:A5"/>
  </mergeCells>
  <hyperlinks>
    <hyperlink ref="A1" location="Index" display="Back to Index"/>
  </hyperlinks>
  <printOptions horizontalCentered="1" verticalCentered="1"/>
  <pageMargins left="0.11811023622047245" right="0.11811023622047245" top="0.74803149606299213" bottom="0.74803149606299213" header="0.31496062992125984" footer="0.31496062992125984"/>
  <headerFooter>
    <oddHeader>&amp;CPREUS CATALUNYA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15"/>
  <sheetViews>
    <sheetView workbookViewId="0">
      <selection activeCell="A3" sqref="A3:A5"/>
    </sheetView>
  </sheetViews>
  <sheetFormatPr defaultColWidth="9.140625" defaultRowHeight="15" x14ac:dyDescent="0.25"/>
  <cols>
    <col min="1" max="1" width="5" bestFit="1" customWidth="1"/>
    <col min="2" max="6" width="7.7109375" customWidth="1"/>
    <col min="7" max="7" width="8" bestFit="1" customWidth="1"/>
    <col min="8" max="8" width="7.7109375" customWidth="1"/>
    <col min="9" max="11" width="8" bestFit="1" customWidth="1"/>
    <col min="12" max="12" width="5.28515625" bestFit="1" customWidth="1"/>
    <col min="13" max="13" width="6.42578125" bestFit="1" customWidth="1"/>
    <col min="14" max="14" width="8" bestFit="1" customWidth="1"/>
    <col min="15" max="15" width="7.7109375" customWidth="1"/>
    <col min="16" max="18" width="8" bestFit="1" customWidth="1"/>
    <col min="19" max="23" width="7.7109375" customWidth="1"/>
  </cols>
  <sheetData>
    <row r="1" spans="1:23" ht="15" customHeight="1" x14ac:dyDescent="0.25">
      <c r="A1" s="133" t="s">
        <v>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23" ht="15" customHeight="1" x14ac:dyDescent="0.25">
      <c r="A2" s="212" t="s">
        <v>12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4"/>
    </row>
    <row r="3" spans="1:23" ht="15" customHeight="1" x14ac:dyDescent="0.25">
      <c r="A3" s="209"/>
      <c r="B3" s="217" t="s">
        <v>10</v>
      </c>
      <c r="C3" s="217"/>
      <c r="D3" s="217"/>
      <c r="E3" s="217"/>
      <c r="F3" s="217"/>
      <c r="G3" s="217"/>
      <c r="H3" s="217"/>
      <c r="I3" s="217"/>
      <c r="J3" s="217"/>
      <c r="K3" s="198"/>
      <c r="L3" s="218" t="s">
        <v>2</v>
      </c>
      <c r="M3" s="219"/>
      <c r="N3" s="196" t="s">
        <v>11</v>
      </c>
      <c r="O3" s="217"/>
      <c r="P3" s="217"/>
      <c r="Q3" s="217"/>
      <c r="R3" s="217"/>
      <c r="S3" s="217"/>
      <c r="T3" s="217"/>
      <c r="U3" s="217"/>
      <c r="V3" s="217"/>
      <c r="W3" s="217"/>
    </row>
    <row r="4" spans="1:23" x14ac:dyDescent="0.25">
      <c r="A4" s="210"/>
      <c r="B4" s="205" t="s">
        <v>0</v>
      </c>
      <c r="C4" s="205"/>
      <c r="D4" s="205"/>
      <c r="E4" s="205"/>
      <c r="F4" s="206"/>
      <c r="G4" s="207" t="s">
        <v>1</v>
      </c>
      <c r="H4" s="205"/>
      <c r="I4" s="205"/>
      <c r="J4" s="205"/>
      <c r="K4" s="206"/>
      <c r="L4" s="218"/>
      <c r="M4" s="219"/>
      <c r="N4" s="194" t="s">
        <v>1</v>
      </c>
      <c r="O4" s="205"/>
      <c r="P4" s="205"/>
      <c r="Q4" s="205"/>
      <c r="R4" s="208"/>
      <c r="S4" s="215" t="s">
        <v>68</v>
      </c>
      <c r="T4" s="216"/>
      <c r="U4" s="216"/>
      <c r="V4" s="216"/>
      <c r="W4" s="216"/>
    </row>
    <row r="5" spans="1:23" x14ac:dyDescent="0.25">
      <c r="A5" s="211"/>
      <c r="B5" s="1" t="s">
        <v>3</v>
      </c>
      <c r="C5" s="1" t="s">
        <v>4</v>
      </c>
      <c r="D5" s="1" t="s">
        <v>5</v>
      </c>
      <c r="E5" s="1" t="s">
        <v>8</v>
      </c>
      <c r="F5" s="14" t="s">
        <v>9</v>
      </c>
      <c r="G5" s="17" t="str">
        <f>B5</f>
        <v>Nivell 1</v>
      </c>
      <c r="H5" s="1" t="str">
        <f>C5</f>
        <v>Nivell 2</v>
      </c>
      <c r="I5" s="1" t="str">
        <f>D5</f>
        <v>Nivell 3</v>
      </c>
      <c r="J5" s="1" t="str">
        <f>E5</f>
        <v>Nivell  4</v>
      </c>
      <c r="K5" s="14" t="str">
        <f>F5</f>
        <v>Nivell 5</v>
      </c>
      <c r="L5" s="218"/>
      <c r="M5" s="219"/>
      <c r="N5" s="22" t="s">
        <v>3</v>
      </c>
      <c r="O5" s="1" t="s">
        <v>4</v>
      </c>
      <c r="P5" s="1" t="s">
        <v>5</v>
      </c>
      <c r="Q5" s="1" t="s">
        <v>8</v>
      </c>
      <c r="R5" s="19" t="s">
        <v>9</v>
      </c>
      <c r="S5" s="22" t="s">
        <v>3</v>
      </c>
      <c r="T5" s="1" t="s">
        <v>4</v>
      </c>
      <c r="U5" s="1" t="s">
        <v>5</v>
      </c>
      <c r="V5" s="1" t="s">
        <v>8</v>
      </c>
      <c r="W5" s="1" t="s">
        <v>9</v>
      </c>
    </row>
    <row r="6" spans="1:23" x14ac:dyDescent="0.25">
      <c r="A6" s="3">
        <v>2008</v>
      </c>
      <c r="B6" s="4">
        <v>13.25</v>
      </c>
      <c r="C6" s="4">
        <v>13.6</v>
      </c>
      <c r="D6" s="4">
        <v>18.75</v>
      </c>
      <c r="E6" s="4">
        <v>19.25</v>
      </c>
      <c r="F6" s="15">
        <v>21.3</v>
      </c>
      <c r="G6" s="20">
        <f t="shared" ref="G6:K7" si="0">B6*60</f>
        <v>795</v>
      </c>
      <c r="H6" s="6">
        <f t="shared" si="0"/>
        <v>816</v>
      </c>
      <c r="I6" s="6">
        <f t="shared" si="0"/>
        <v>1125</v>
      </c>
      <c r="J6" s="6">
        <f t="shared" si="0"/>
        <v>1155</v>
      </c>
      <c r="K6" s="46">
        <f t="shared" si="0"/>
        <v>1278</v>
      </c>
      <c r="L6" s="158"/>
      <c r="M6" s="160">
        <v>1</v>
      </c>
      <c r="N6" s="24">
        <f t="shared" ref="N6:R7" si="1">G6*$M6</f>
        <v>795</v>
      </c>
      <c r="O6" s="6">
        <f t="shared" si="1"/>
        <v>816</v>
      </c>
      <c r="P6" s="6">
        <f t="shared" si="1"/>
        <v>1125</v>
      </c>
      <c r="Q6" s="6">
        <f t="shared" si="1"/>
        <v>1155</v>
      </c>
      <c r="R6" s="21">
        <f t="shared" si="1"/>
        <v>1278</v>
      </c>
      <c r="S6" s="23"/>
      <c r="T6" s="7"/>
      <c r="U6" s="7"/>
      <c r="V6" s="7"/>
      <c r="W6" s="7"/>
    </row>
    <row r="7" spans="1:23" x14ac:dyDescent="0.25">
      <c r="A7" s="3">
        <v>2009</v>
      </c>
      <c r="B7" s="4">
        <v>13.4</v>
      </c>
      <c r="C7" s="4">
        <v>13.75</v>
      </c>
      <c r="D7" s="4">
        <v>18.95</v>
      </c>
      <c r="E7" s="4">
        <v>19.45</v>
      </c>
      <c r="F7" s="15">
        <v>21.5</v>
      </c>
      <c r="G7" s="20">
        <f t="shared" si="0"/>
        <v>804</v>
      </c>
      <c r="H7" s="6">
        <f t="shared" si="0"/>
        <v>825</v>
      </c>
      <c r="I7" s="6">
        <f t="shared" si="0"/>
        <v>1137</v>
      </c>
      <c r="J7" s="6">
        <f t="shared" si="0"/>
        <v>1167</v>
      </c>
      <c r="K7" s="46">
        <f t="shared" si="0"/>
        <v>1290</v>
      </c>
      <c r="L7" s="158">
        <f>'IPC Cat'!B15</f>
        <v>-0.3</v>
      </c>
      <c r="M7" s="48">
        <f t="shared" ref="M7:M12" si="2">M6/(1+L7/100)</f>
        <v>1.0030090270812437</v>
      </c>
      <c r="N7" s="24">
        <f t="shared" si="1"/>
        <v>806.41925777331994</v>
      </c>
      <c r="O7" s="6">
        <f t="shared" si="1"/>
        <v>827.48244734202603</v>
      </c>
      <c r="P7" s="6">
        <f t="shared" si="1"/>
        <v>1140.421263791374</v>
      </c>
      <c r="Q7" s="6">
        <f t="shared" si="1"/>
        <v>1170.5115346038115</v>
      </c>
      <c r="R7" s="21">
        <f t="shared" si="1"/>
        <v>1293.8816449348044</v>
      </c>
      <c r="S7" s="23">
        <f t="shared" ref="S7:S12" si="3">(N7-N$6)/N$6</f>
        <v>1.4363846255748354E-2</v>
      </c>
      <c r="T7" s="7">
        <f t="shared" ref="T7:W9" si="4">(O7-O$6)/O$6</f>
        <v>1.4071626644639748E-2</v>
      </c>
      <c r="U7" s="7">
        <f t="shared" si="4"/>
        <v>1.3707790036776916E-2</v>
      </c>
      <c r="V7" s="7">
        <f t="shared" si="4"/>
        <v>1.342990008988006E-2</v>
      </c>
      <c r="W7" s="7">
        <f t="shared" si="4"/>
        <v>1.2426952218156807E-2</v>
      </c>
    </row>
    <row r="8" spans="1:23" x14ac:dyDescent="0.25">
      <c r="A8" s="3">
        <v>2010</v>
      </c>
      <c r="B8" s="4">
        <v>14.09</v>
      </c>
      <c r="C8" s="4"/>
      <c r="D8" s="4">
        <v>19.940000000000001</v>
      </c>
      <c r="E8" s="4"/>
      <c r="F8" s="15">
        <v>22.04</v>
      </c>
      <c r="G8" s="20">
        <f t="shared" ref="G8:G15" si="5">B8*60</f>
        <v>845.4</v>
      </c>
      <c r="H8" s="9"/>
      <c r="I8" s="6">
        <f t="shared" ref="I8:I15" si="6">D8*60</f>
        <v>1196.4000000000001</v>
      </c>
      <c r="J8" s="9"/>
      <c r="K8" s="46">
        <f t="shared" ref="K8:K15" si="7">F8*60</f>
        <v>1322.3999999999999</v>
      </c>
      <c r="L8" s="158">
        <f>'IPC Cat'!B16</f>
        <v>2</v>
      </c>
      <c r="M8" s="48">
        <f t="shared" si="2"/>
        <v>0.98334218341298407</v>
      </c>
      <c r="N8" s="24">
        <f>G8*$M8</f>
        <v>831.3174818573367</v>
      </c>
      <c r="O8" s="6"/>
      <c r="P8" s="6">
        <f>I8*$M8</f>
        <v>1176.4705882352941</v>
      </c>
      <c r="Q8" s="6"/>
      <c r="R8" s="21">
        <f>K8*$M8</f>
        <v>1300.3717033453299</v>
      </c>
      <c r="S8" s="23">
        <f t="shared" si="3"/>
        <v>4.5682367116146795E-2</v>
      </c>
      <c r="T8" s="7"/>
      <c r="U8" s="7">
        <f t="shared" si="4"/>
        <v>4.5751633986928129E-2</v>
      </c>
      <c r="V8" s="7"/>
      <c r="W8" s="7">
        <f t="shared" si="4"/>
        <v>1.7505245184139227E-2</v>
      </c>
    </row>
    <row r="9" spans="1:23" x14ac:dyDescent="0.25">
      <c r="A9" s="3">
        <v>2011</v>
      </c>
      <c r="B9" s="9">
        <v>15.16</v>
      </c>
      <c r="C9" s="9"/>
      <c r="D9" s="9">
        <v>21.46</v>
      </c>
      <c r="E9" s="9"/>
      <c r="F9" s="16">
        <v>23.72</v>
      </c>
      <c r="G9" s="20">
        <f t="shared" si="5"/>
        <v>909.6</v>
      </c>
      <c r="H9" s="9"/>
      <c r="I9" s="6">
        <f t="shared" si="6"/>
        <v>1287.6000000000001</v>
      </c>
      <c r="J9" s="9"/>
      <c r="K9" s="46">
        <f t="shared" si="7"/>
        <v>1423.1999999999998</v>
      </c>
      <c r="L9" s="47">
        <f>'IPC Cat'!B17</f>
        <v>3.5</v>
      </c>
      <c r="M9" s="48">
        <f t="shared" si="2"/>
        <v>0.95008906609950161</v>
      </c>
      <c r="N9" s="24">
        <f>G9*$M9</f>
        <v>864.20101452410665</v>
      </c>
      <c r="O9" s="6"/>
      <c r="P9" s="6">
        <f>I9*$M9</f>
        <v>1223.3346815097184</v>
      </c>
      <c r="Q9" s="6"/>
      <c r="R9" s="21">
        <f>K9*$M9</f>
        <v>1352.1667588728105</v>
      </c>
      <c r="S9" s="23">
        <f t="shared" si="3"/>
        <v>8.7045301288184468E-2</v>
      </c>
      <c r="T9" s="7"/>
      <c r="U9" s="7">
        <f t="shared" si="4"/>
        <v>8.7408605786416349E-2</v>
      </c>
      <c r="V9" s="7"/>
      <c r="W9" s="7">
        <f t="shared" si="4"/>
        <v>5.8033457646956596E-2</v>
      </c>
    </row>
    <row r="10" spans="1:23" x14ac:dyDescent="0.25">
      <c r="A10" s="3">
        <v>2012</v>
      </c>
      <c r="B10" s="9">
        <v>25.27</v>
      </c>
      <c r="C10" s="9"/>
      <c r="D10" s="9">
        <v>35.770000000000003</v>
      </c>
      <c r="E10" s="9"/>
      <c r="F10" s="16">
        <v>39.53</v>
      </c>
      <c r="G10" s="20">
        <f t="shared" si="5"/>
        <v>1516.2</v>
      </c>
      <c r="H10" s="9"/>
      <c r="I10" s="6">
        <f t="shared" si="6"/>
        <v>2146.2000000000003</v>
      </c>
      <c r="J10" s="9"/>
      <c r="K10" s="46">
        <f t="shared" si="7"/>
        <v>2371.8000000000002</v>
      </c>
      <c r="L10" s="47">
        <f>'IPC Cat'!B18</f>
        <v>2.2999999999999998</v>
      </c>
      <c r="M10" s="48">
        <f t="shared" si="2"/>
        <v>0.92872831485777296</v>
      </c>
      <c r="N10" s="24">
        <f>G10*$M10</f>
        <v>1408.1378709873554</v>
      </c>
      <c r="O10" s="6"/>
      <c r="P10" s="6">
        <f>I10*$M10</f>
        <v>1993.2367093477526</v>
      </c>
      <c r="Q10" s="6"/>
      <c r="R10" s="21">
        <f>K10*$M10</f>
        <v>2202.7578171796663</v>
      </c>
      <c r="S10" s="23">
        <f t="shared" si="3"/>
        <v>0.77124260501554143</v>
      </c>
      <c r="T10" s="7"/>
      <c r="U10" s="7">
        <f t="shared" ref="U10" si="8">(P10-P$6)/P$6</f>
        <v>0.771765963864669</v>
      </c>
      <c r="V10" s="7"/>
      <c r="W10" s="7">
        <f t="shared" ref="W10" si="9">(R10-R$6)/R$6</f>
        <v>0.72359766602477804</v>
      </c>
    </row>
    <row r="11" spans="1:23" x14ac:dyDescent="0.25">
      <c r="A11" s="3">
        <v>2013</v>
      </c>
      <c r="B11" s="9">
        <v>25.27</v>
      </c>
      <c r="C11" s="9"/>
      <c r="D11" s="9">
        <v>35.770000000000003</v>
      </c>
      <c r="E11" s="9"/>
      <c r="F11" s="16">
        <v>39.53</v>
      </c>
      <c r="G11" s="20">
        <f t="shared" si="5"/>
        <v>1516.2</v>
      </c>
      <c r="H11" s="9"/>
      <c r="I11" s="6">
        <f t="shared" si="6"/>
        <v>2146.2000000000003</v>
      </c>
      <c r="J11" s="9"/>
      <c r="K11" s="46">
        <f t="shared" si="7"/>
        <v>2371.8000000000002</v>
      </c>
      <c r="L11" s="47">
        <f>'IPC Cat'!B19</f>
        <v>2.2000000000000002</v>
      </c>
      <c r="M11" s="48">
        <f t="shared" si="2"/>
        <v>0.90873612021308503</v>
      </c>
      <c r="N11" s="24">
        <f>G11*$M11</f>
        <v>1377.8257054670796</v>
      </c>
      <c r="O11" s="6"/>
      <c r="P11" s="6">
        <f>I11*$M11</f>
        <v>1950.3294612013233</v>
      </c>
      <c r="Q11" s="6"/>
      <c r="R11" s="21">
        <f>K11*$M11</f>
        <v>2155.3403299213951</v>
      </c>
      <c r="S11" s="23">
        <f t="shared" si="3"/>
        <v>0.73311409492714419</v>
      </c>
      <c r="T11" s="7"/>
      <c r="U11" s="7">
        <f t="shared" ref="U11:U12" si="10">(P11-P$6)/P$6</f>
        <v>0.7336261877345096</v>
      </c>
      <c r="V11" s="7"/>
      <c r="W11" s="7">
        <f t="shared" ref="W11:W12" si="11">(R11-R$6)/R$6</f>
        <v>0.686494780846162</v>
      </c>
    </row>
    <row r="12" spans="1:23" x14ac:dyDescent="0.25">
      <c r="A12" s="3">
        <v>2014</v>
      </c>
      <c r="B12" s="9">
        <v>25.27</v>
      </c>
      <c r="C12" s="9"/>
      <c r="D12" s="9">
        <v>35.770000000000003</v>
      </c>
      <c r="E12" s="9"/>
      <c r="F12" s="16">
        <v>39.53</v>
      </c>
      <c r="G12" s="20">
        <f t="shared" si="5"/>
        <v>1516.2</v>
      </c>
      <c r="H12" s="9"/>
      <c r="I12" s="6">
        <f t="shared" si="6"/>
        <v>2146.2000000000003</v>
      </c>
      <c r="J12" s="9"/>
      <c r="K12" s="46">
        <f t="shared" si="7"/>
        <v>2371.8000000000002</v>
      </c>
      <c r="L12" s="47">
        <f>'IPC Cat'!B20</f>
        <v>0.5</v>
      </c>
      <c r="M12" s="48">
        <f t="shared" si="2"/>
        <v>0.90421504498814442</v>
      </c>
      <c r="N12" s="24">
        <f>G12*$M12</f>
        <v>1370.9708512110246</v>
      </c>
      <c r="O12" s="6"/>
      <c r="P12" s="6">
        <f>I12*$M12</f>
        <v>1940.6263295535557</v>
      </c>
      <c r="Q12" s="6"/>
      <c r="R12" s="21">
        <f>K12*$M12</f>
        <v>2144.6172437028813</v>
      </c>
      <c r="S12" s="23">
        <f t="shared" si="3"/>
        <v>0.7244916367434272</v>
      </c>
      <c r="T12" s="7"/>
      <c r="U12" s="7">
        <f t="shared" si="10"/>
        <v>0.72500118182538287</v>
      </c>
      <c r="V12" s="7"/>
      <c r="W12" s="7">
        <f t="shared" si="11"/>
        <v>0.67810425954842046</v>
      </c>
    </row>
    <row r="13" spans="1:23" x14ac:dyDescent="0.25">
      <c r="A13" s="3">
        <v>2015</v>
      </c>
      <c r="B13" s="9">
        <v>25.27</v>
      </c>
      <c r="C13" s="9"/>
      <c r="D13" s="9">
        <v>35.770000000000003</v>
      </c>
      <c r="E13" s="9"/>
      <c r="F13" s="16">
        <v>39.53</v>
      </c>
      <c r="G13" s="20">
        <f t="shared" si="5"/>
        <v>1516.2</v>
      </c>
      <c r="H13" s="9"/>
      <c r="I13" s="6">
        <f t="shared" si="6"/>
        <v>2146.2000000000003</v>
      </c>
      <c r="J13" s="9"/>
      <c r="K13" s="46">
        <f t="shared" si="7"/>
        <v>2371.8000000000002</v>
      </c>
      <c r="L13" s="47">
        <f>'IPC Cat'!B21</f>
        <v>0.1</v>
      </c>
      <c r="M13" s="48">
        <f t="shared" ref="M13:M14" si="12">M12/(1+L13/100)</f>
        <v>0.90331173325488967</v>
      </c>
      <c r="N13" s="24">
        <f t="shared" ref="N13:N14" si="13">G13*$M13</f>
        <v>1369.6012499610638</v>
      </c>
      <c r="O13" s="6"/>
      <c r="P13" s="6">
        <f t="shared" ref="P13:P14" si="14">I13*$M13</f>
        <v>1938.6876419116445</v>
      </c>
      <c r="Q13" s="6"/>
      <c r="R13" s="21">
        <f t="shared" ref="R13:R14" si="15">K13*$M13</f>
        <v>2142.4747689339474</v>
      </c>
      <c r="S13" s="23">
        <f t="shared" ref="S13:S14" si="16">(N13-N$6)/N$6</f>
        <v>0.72276886787555195</v>
      </c>
      <c r="T13" s="7"/>
      <c r="U13" s="7">
        <f t="shared" ref="U13:U14" si="17">(P13-P$6)/P$6</f>
        <v>0.72327790392146174</v>
      </c>
      <c r="V13" s="7"/>
      <c r="W13" s="7">
        <f t="shared" ref="W13:W14" si="18">(R13-R$6)/R$6</f>
        <v>0.67642783171670373</v>
      </c>
    </row>
    <row r="14" spans="1:23" x14ac:dyDescent="0.25">
      <c r="A14" s="3">
        <v>2016</v>
      </c>
      <c r="B14" s="9">
        <v>25.27</v>
      </c>
      <c r="C14" s="9"/>
      <c r="D14" s="9">
        <v>35.770000000000003</v>
      </c>
      <c r="E14" s="9"/>
      <c r="F14" s="16">
        <v>39.53</v>
      </c>
      <c r="G14" s="20">
        <f t="shared" si="5"/>
        <v>1516.2</v>
      </c>
      <c r="H14" s="9"/>
      <c r="I14" s="6">
        <f t="shared" si="6"/>
        <v>2146.2000000000003</v>
      </c>
      <c r="J14" s="9"/>
      <c r="K14" s="46">
        <f t="shared" si="7"/>
        <v>2371.8000000000002</v>
      </c>
      <c r="L14" s="158">
        <f>'IPC Cat'!B22</f>
        <v>-0.7</v>
      </c>
      <c r="M14" s="48">
        <f t="shared" si="12"/>
        <v>0.90967948968266832</v>
      </c>
      <c r="N14" s="24">
        <f t="shared" si="13"/>
        <v>1379.2560422568617</v>
      </c>
      <c r="O14" s="6"/>
      <c r="P14" s="6">
        <f t="shared" si="14"/>
        <v>1952.3541207569431</v>
      </c>
      <c r="Q14" s="6"/>
      <c r="R14" s="21">
        <f t="shared" si="15"/>
        <v>2157.5778136293529</v>
      </c>
      <c r="S14" s="23">
        <f t="shared" si="16"/>
        <v>0.73491326070045504</v>
      </c>
      <c r="T14" s="7"/>
      <c r="U14" s="7">
        <f t="shared" si="17"/>
        <v>0.73542588511728268</v>
      </c>
      <c r="V14" s="7"/>
      <c r="W14" s="7">
        <f t="shared" si="18"/>
        <v>0.68824555057069869</v>
      </c>
    </row>
    <row r="15" spans="1:23" x14ac:dyDescent="0.25">
      <c r="A15" s="3">
        <v>2017</v>
      </c>
      <c r="B15" s="9">
        <v>25.27</v>
      </c>
      <c r="C15" s="9"/>
      <c r="D15" s="9">
        <v>35.770000000000003</v>
      </c>
      <c r="E15" s="9"/>
      <c r="F15" s="16">
        <v>39.53</v>
      </c>
      <c r="G15" s="20">
        <f t="shared" si="5"/>
        <v>1516.2</v>
      </c>
      <c r="H15" s="9"/>
      <c r="I15" s="6">
        <f t="shared" si="6"/>
        <v>2146.2000000000003</v>
      </c>
      <c r="J15" s="9"/>
      <c r="K15" s="46">
        <f t="shared" si="7"/>
        <v>2371.8000000000002</v>
      </c>
      <c r="L15" s="158">
        <f>'IPC Cat'!B23</f>
        <v>2.1</v>
      </c>
      <c r="M15" s="48">
        <f t="shared" ref="M15" si="19">M14/(1+L15/100)</f>
        <v>0.89096913778909737</v>
      </c>
      <c r="N15" s="24">
        <f t="shared" ref="N15" si="20">G15*$M15</f>
        <v>1350.8874067158295</v>
      </c>
      <c r="O15" s="6"/>
      <c r="P15" s="6">
        <f t="shared" ref="P15" si="21">I15*$M15</f>
        <v>1912.1979635229611</v>
      </c>
      <c r="Q15" s="6"/>
      <c r="R15" s="21">
        <f t="shared" ref="R15" si="22">K15*$M15</f>
        <v>2113.2006010081814</v>
      </c>
      <c r="S15" s="23">
        <f t="shared" ref="S15" si="23">(N15-N$6)/N$6</f>
        <v>0.69922944240984841</v>
      </c>
      <c r="T15" s="7"/>
      <c r="U15" s="7">
        <f t="shared" ref="U15" si="24">(P15-P$6)/P$6</f>
        <v>0.69973152313152098</v>
      </c>
      <c r="V15" s="7"/>
      <c r="W15" s="7">
        <f t="shared" ref="W15" si="25">(R15-R$6)/R$6</f>
        <v>0.65352159703300572</v>
      </c>
    </row>
  </sheetData>
  <mergeCells count="9">
    <mergeCell ref="A2:W2"/>
    <mergeCell ref="S4:W4"/>
    <mergeCell ref="B3:K3"/>
    <mergeCell ref="L3:M5"/>
    <mergeCell ref="N3:W3"/>
    <mergeCell ref="B4:F4"/>
    <mergeCell ref="G4:K4"/>
    <mergeCell ref="N4:R4"/>
    <mergeCell ref="A3:A5"/>
  </mergeCells>
  <hyperlinks>
    <hyperlink ref="A1" location="Index" display="Back to Index"/>
  </hyperlinks>
  <printOptions horizontalCentered="1" verticalCentered="1"/>
  <pageMargins left="0.11811023622047245" right="0.11811023622047245" top="0.74803149606299213" bottom="0.74803149606299213" header="0.31496062992125984" footer="0.31496062992125984"/>
  <headerFooter>
    <oddHeader>&amp;CPREUS CATALUNYA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F17"/>
  <sheetViews>
    <sheetView workbookViewId="0">
      <selection activeCell="A3" sqref="A3:A5"/>
    </sheetView>
  </sheetViews>
  <sheetFormatPr defaultColWidth="9.140625" defaultRowHeight="15" x14ac:dyDescent="0.25"/>
  <cols>
    <col min="1" max="1" width="5" bestFit="1" customWidth="1"/>
    <col min="2" max="5" width="7.7109375" bestFit="1" customWidth="1"/>
    <col min="6" max="6" width="7.42578125" bestFit="1" customWidth="1"/>
    <col min="7" max="8" width="10.28515625" bestFit="1" customWidth="1"/>
    <col min="9" max="13" width="8.140625" bestFit="1" customWidth="1"/>
    <col min="14" max="15" width="10.28515625" bestFit="1" customWidth="1"/>
    <col min="16" max="16" width="5.28515625" bestFit="1" customWidth="1"/>
    <col min="17" max="17" width="6.42578125" bestFit="1" customWidth="1"/>
    <col min="18" max="24" width="8.140625" bestFit="1" customWidth="1"/>
    <col min="25" max="30" width="7.7109375" bestFit="1" customWidth="1"/>
    <col min="31" max="32" width="8.7109375" bestFit="1" customWidth="1"/>
  </cols>
  <sheetData>
    <row r="1" spans="1:32" x14ac:dyDescent="0.25">
      <c r="A1" s="133" t="s">
        <v>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</row>
    <row r="2" spans="1:32" x14ac:dyDescent="0.25">
      <c r="A2" s="197" t="s">
        <v>13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</row>
    <row r="3" spans="1:32" x14ac:dyDescent="0.25">
      <c r="A3" s="209"/>
      <c r="B3" s="198" t="s">
        <v>10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224"/>
      <c r="P3" s="218" t="s">
        <v>2</v>
      </c>
      <c r="Q3" s="220"/>
      <c r="R3" s="222" t="s">
        <v>11</v>
      </c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3"/>
    </row>
    <row r="4" spans="1:32" x14ac:dyDescent="0.25">
      <c r="A4" s="210"/>
      <c r="B4" s="208" t="s">
        <v>0</v>
      </c>
      <c r="C4" s="221"/>
      <c r="D4" s="221"/>
      <c r="E4" s="221"/>
      <c r="F4" s="221"/>
      <c r="G4" s="221"/>
      <c r="H4" s="221"/>
      <c r="I4" s="221" t="s">
        <v>1</v>
      </c>
      <c r="J4" s="221"/>
      <c r="K4" s="221"/>
      <c r="L4" s="221"/>
      <c r="M4" s="221"/>
      <c r="N4" s="221"/>
      <c r="O4" s="221"/>
      <c r="P4" s="218"/>
      <c r="Q4" s="220"/>
      <c r="R4" s="221" t="s">
        <v>1</v>
      </c>
      <c r="S4" s="221"/>
      <c r="T4" s="221"/>
      <c r="U4" s="221"/>
      <c r="V4" s="221"/>
      <c r="W4" s="221"/>
      <c r="X4" s="221"/>
      <c r="Y4" s="221" t="s">
        <v>68</v>
      </c>
      <c r="Z4" s="221"/>
      <c r="AA4" s="221"/>
      <c r="AB4" s="221"/>
      <c r="AC4" s="221"/>
      <c r="AD4" s="221"/>
      <c r="AE4" s="221"/>
      <c r="AF4" s="207"/>
    </row>
    <row r="5" spans="1:32" s="30" customFormat="1" ht="45" x14ac:dyDescent="0.25">
      <c r="A5" s="211"/>
      <c r="B5" s="142" t="s">
        <v>3</v>
      </c>
      <c r="C5" s="142" t="s">
        <v>4</v>
      </c>
      <c r="D5" s="142" t="s">
        <v>5</v>
      </c>
      <c r="E5" s="145" t="s">
        <v>6</v>
      </c>
      <c r="F5" s="142" t="s">
        <v>106</v>
      </c>
      <c r="G5" s="140" t="s">
        <v>108</v>
      </c>
      <c r="H5" s="143" t="s">
        <v>107</v>
      </c>
      <c r="I5" s="146" t="s">
        <v>3</v>
      </c>
      <c r="J5" s="142" t="s">
        <v>4</v>
      </c>
      <c r="K5" s="142" t="s">
        <v>5</v>
      </c>
      <c r="L5" s="145" t="s">
        <v>6</v>
      </c>
      <c r="M5" s="142" t="s">
        <v>106</v>
      </c>
      <c r="N5" s="140" t="s">
        <v>108</v>
      </c>
      <c r="O5" s="143" t="s">
        <v>107</v>
      </c>
      <c r="P5" s="218"/>
      <c r="Q5" s="219"/>
      <c r="R5" s="147" t="s">
        <v>3</v>
      </c>
      <c r="S5" s="142" t="s">
        <v>4</v>
      </c>
      <c r="T5" s="142" t="s">
        <v>5</v>
      </c>
      <c r="U5" s="145" t="s">
        <v>6</v>
      </c>
      <c r="V5" s="142" t="s">
        <v>106</v>
      </c>
      <c r="W5" s="140" t="s">
        <v>108</v>
      </c>
      <c r="X5" s="143" t="s">
        <v>107</v>
      </c>
      <c r="Y5" s="146" t="s">
        <v>3</v>
      </c>
      <c r="Z5" s="142" t="s">
        <v>4</v>
      </c>
      <c r="AA5" s="142" t="s">
        <v>5</v>
      </c>
      <c r="AB5" s="142" t="s">
        <v>6</v>
      </c>
      <c r="AC5" s="140" t="s">
        <v>109</v>
      </c>
      <c r="AD5" s="141" t="s">
        <v>110</v>
      </c>
      <c r="AE5" s="140" t="s">
        <v>111</v>
      </c>
      <c r="AF5" s="140" t="s">
        <v>112</v>
      </c>
    </row>
    <row r="6" spans="1:32" x14ac:dyDescent="0.25">
      <c r="A6" s="3">
        <v>2006</v>
      </c>
      <c r="B6" s="4">
        <v>15</v>
      </c>
      <c r="C6" s="4"/>
      <c r="D6" s="4"/>
      <c r="E6" s="15">
        <v>28</v>
      </c>
      <c r="F6" s="4"/>
      <c r="G6" s="4"/>
      <c r="H6" s="144"/>
      <c r="I6" s="20">
        <f>B6*60</f>
        <v>900</v>
      </c>
      <c r="J6" s="6"/>
      <c r="K6" s="6"/>
      <c r="L6" s="46">
        <f t="shared" ref="L6:L11" si="0">E6*60</f>
        <v>1680</v>
      </c>
      <c r="M6" s="6"/>
      <c r="N6" s="6"/>
      <c r="O6" s="21"/>
      <c r="P6" s="45"/>
      <c r="Q6" s="49">
        <v>1</v>
      </c>
      <c r="R6" s="24">
        <f>I6*$Q6</f>
        <v>900</v>
      </c>
      <c r="S6" s="6"/>
      <c r="T6" s="6"/>
      <c r="U6" s="46">
        <f t="shared" ref="U6:U11" si="1">L6*$Q6</f>
        <v>1680</v>
      </c>
      <c r="V6" s="6"/>
      <c r="W6" s="6"/>
      <c r="X6" s="21"/>
      <c r="Y6" s="28"/>
      <c r="Z6" s="23"/>
      <c r="AA6" s="23"/>
      <c r="AB6" s="23"/>
      <c r="AC6" s="9"/>
      <c r="AD6" s="9"/>
      <c r="AE6" s="9"/>
      <c r="AF6" s="9"/>
    </row>
    <row r="7" spans="1:32" x14ac:dyDescent="0.25">
      <c r="A7" s="3">
        <v>2007</v>
      </c>
      <c r="B7" s="4">
        <v>15.36</v>
      </c>
      <c r="C7" s="4"/>
      <c r="D7" s="4"/>
      <c r="E7" s="15">
        <v>28.67</v>
      </c>
      <c r="F7" s="4"/>
      <c r="G7" s="4"/>
      <c r="H7" s="144"/>
      <c r="I7" s="20">
        <f>B7*60</f>
        <v>921.59999999999991</v>
      </c>
      <c r="J7" s="6"/>
      <c r="K7" s="6"/>
      <c r="L7" s="46">
        <f t="shared" si="0"/>
        <v>1720.2</v>
      </c>
      <c r="M7" s="6"/>
      <c r="N7" s="6"/>
      <c r="O7" s="21"/>
      <c r="P7" s="45">
        <f>'IPC Cat'!B13</f>
        <v>2.6</v>
      </c>
      <c r="Q7" s="50">
        <f t="shared" ref="Q7:Q14" si="2">Q6/(1+P7/100)</f>
        <v>0.97465886939571145</v>
      </c>
      <c r="R7" s="24">
        <f>I7*$Q7</f>
        <v>898.24561403508756</v>
      </c>
      <c r="S7" s="6"/>
      <c r="T7" s="6"/>
      <c r="U7" s="46">
        <f t="shared" si="1"/>
        <v>1676.6081871345029</v>
      </c>
      <c r="V7" s="6"/>
      <c r="W7" s="6"/>
      <c r="X7" s="21"/>
      <c r="Y7" s="28">
        <f>(R7-R$6)/R$6</f>
        <v>-1.9493177387916048E-3</v>
      </c>
      <c r="Z7" s="23"/>
      <c r="AA7" s="23"/>
      <c r="AB7" s="23">
        <f>(U7-U$6)/U$6</f>
        <v>-2.0189362294625352E-3</v>
      </c>
      <c r="AC7" s="9"/>
      <c r="AD7" s="9"/>
      <c r="AE7" s="9"/>
      <c r="AF7" s="9"/>
    </row>
    <row r="8" spans="1:32" x14ac:dyDescent="0.25">
      <c r="A8" s="3">
        <v>2008</v>
      </c>
      <c r="B8" s="4">
        <v>16.010000000000002</v>
      </c>
      <c r="C8" s="4"/>
      <c r="D8" s="4"/>
      <c r="E8" s="15">
        <v>29.88</v>
      </c>
      <c r="F8" s="4"/>
      <c r="G8" s="4"/>
      <c r="H8" s="144"/>
      <c r="I8" s="20">
        <f>B8*60</f>
        <v>960.60000000000014</v>
      </c>
      <c r="J8" s="6"/>
      <c r="K8" s="6"/>
      <c r="L8" s="46">
        <f t="shared" si="0"/>
        <v>1792.8</v>
      </c>
      <c r="M8" s="6"/>
      <c r="N8" s="6"/>
      <c r="O8" s="21"/>
      <c r="P8" s="45">
        <f>'IPC Cat'!B14</f>
        <v>4.5</v>
      </c>
      <c r="Q8" s="50">
        <f t="shared" si="2"/>
        <v>0.93268791329733158</v>
      </c>
      <c r="R8" s="24">
        <f>I8*$Q8</f>
        <v>895.94000951341684</v>
      </c>
      <c r="S8" s="6"/>
      <c r="T8" s="6"/>
      <c r="U8" s="46">
        <f t="shared" si="1"/>
        <v>1672.1228909594561</v>
      </c>
      <c r="V8" s="6"/>
      <c r="W8" s="6"/>
      <c r="X8" s="21"/>
      <c r="Y8" s="28">
        <f>(R8-R$6)/R$6</f>
        <v>-4.5111005406479558E-3</v>
      </c>
      <c r="Z8" s="23"/>
      <c r="AA8" s="23"/>
      <c r="AB8" s="23">
        <f>(U8-U$6)/U$6</f>
        <v>-4.688755381276148E-3</v>
      </c>
      <c r="AC8" s="9"/>
      <c r="AD8" s="9"/>
      <c r="AE8" s="9"/>
      <c r="AF8" s="9"/>
    </row>
    <row r="9" spans="1:32" x14ac:dyDescent="0.25">
      <c r="A9" s="3">
        <v>2009</v>
      </c>
      <c r="B9" s="4">
        <v>18</v>
      </c>
      <c r="C9" s="4">
        <v>22.9</v>
      </c>
      <c r="D9" s="4">
        <v>25.85</v>
      </c>
      <c r="E9" s="15">
        <v>29.88</v>
      </c>
      <c r="F9" s="4"/>
      <c r="G9" s="4"/>
      <c r="H9" s="144"/>
      <c r="I9" s="20">
        <f>B9*60</f>
        <v>1080</v>
      </c>
      <c r="J9" s="6">
        <f t="shared" ref="J9:K11" si="3">C9*60</f>
        <v>1374</v>
      </c>
      <c r="K9" s="6">
        <f t="shared" si="3"/>
        <v>1551</v>
      </c>
      <c r="L9" s="46">
        <f t="shared" si="0"/>
        <v>1792.8</v>
      </c>
      <c r="M9" s="6"/>
      <c r="N9" s="6"/>
      <c r="O9" s="21"/>
      <c r="P9" s="159">
        <f>'IPC Cat'!B15</f>
        <v>-0.3</v>
      </c>
      <c r="Q9" s="50">
        <f t="shared" si="2"/>
        <v>0.935494396486792</v>
      </c>
      <c r="R9" s="24">
        <f>I9*$Q9</f>
        <v>1010.3339482057354</v>
      </c>
      <c r="S9" s="6">
        <f t="shared" ref="S9:T11" si="4">J9*$Q9</f>
        <v>1285.3693007728523</v>
      </c>
      <c r="T9" s="6">
        <f t="shared" si="4"/>
        <v>1450.9518089510143</v>
      </c>
      <c r="U9" s="46">
        <f t="shared" si="1"/>
        <v>1677.1543540215207</v>
      </c>
      <c r="V9" s="6"/>
      <c r="W9" s="6"/>
      <c r="X9" s="21"/>
      <c r="Y9" s="28">
        <f>(R9-R$6)/R$6</f>
        <v>0.12259327578415044</v>
      </c>
      <c r="Z9" s="23"/>
      <c r="AA9" s="23"/>
      <c r="AB9" s="23">
        <f>(U9-U$6)/U$6</f>
        <v>-1.6938368919519624E-3</v>
      </c>
      <c r="AC9" s="9"/>
      <c r="AD9" s="9"/>
      <c r="AE9" s="9"/>
      <c r="AF9" s="9"/>
    </row>
    <row r="10" spans="1:32" x14ac:dyDescent="0.25">
      <c r="A10" s="3">
        <v>2010</v>
      </c>
      <c r="B10" s="4"/>
      <c r="C10" s="4">
        <v>23.47</v>
      </c>
      <c r="D10" s="4">
        <v>26.5</v>
      </c>
      <c r="E10" s="15">
        <v>30.33</v>
      </c>
      <c r="F10" s="4"/>
      <c r="G10" s="4"/>
      <c r="H10" s="144"/>
      <c r="I10" s="20"/>
      <c r="J10" s="6">
        <f t="shared" si="3"/>
        <v>1408.1999999999998</v>
      </c>
      <c r="K10" s="6">
        <f t="shared" si="3"/>
        <v>1590</v>
      </c>
      <c r="L10" s="46">
        <f t="shared" si="0"/>
        <v>1819.8</v>
      </c>
      <c r="M10" s="6"/>
      <c r="N10" s="6"/>
      <c r="O10" s="21"/>
      <c r="P10" s="159">
        <f>'IPC Cat'!B16</f>
        <v>2</v>
      </c>
      <c r="Q10" s="50">
        <f t="shared" si="2"/>
        <v>0.91715136910469808</v>
      </c>
      <c r="R10" s="24"/>
      <c r="S10" s="6">
        <f t="shared" si="4"/>
        <v>1291.5325579732357</v>
      </c>
      <c r="T10" s="6">
        <f t="shared" si="4"/>
        <v>1458.2706768764699</v>
      </c>
      <c r="U10" s="46">
        <f t="shared" si="1"/>
        <v>1669.0320614967295</v>
      </c>
      <c r="V10" s="6"/>
      <c r="W10" s="6"/>
      <c r="X10" s="21"/>
      <c r="Y10" s="28"/>
      <c r="Z10" s="23">
        <f>(S10-S$9)/S$9</f>
        <v>4.7949310728657261E-3</v>
      </c>
      <c r="AA10" s="23">
        <f>(T10-T$9)/T$9</f>
        <v>5.0441840179012449E-3</v>
      </c>
      <c r="AB10" s="23">
        <f>(U10-U$6)/U$6</f>
        <v>-6.5285348233752906E-3</v>
      </c>
      <c r="AC10" s="9"/>
      <c r="AD10" s="9"/>
      <c r="AE10" s="9"/>
      <c r="AF10" s="9"/>
    </row>
    <row r="11" spans="1:32" x14ac:dyDescent="0.25">
      <c r="A11" s="3">
        <v>2011</v>
      </c>
      <c r="B11" s="9"/>
      <c r="C11" s="9">
        <v>24.31</v>
      </c>
      <c r="D11" s="9">
        <v>27.45</v>
      </c>
      <c r="E11" s="16">
        <v>31.42</v>
      </c>
      <c r="F11" s="9"/>
      <c r="G11" s="9"/>
      <c r="H11" s="29"/>
      <c r="I11" s="20"/>
      <c r="J11" s="6">
        <f t="shared" si="3"/>
        <v>1458.6</v>
      </c>
      <c r="K11" s="6">
        <f t="shared" si="3"/>
        <v>1647</v>
      </c>
      <c r="L11" s="46">
        <f t="shared" si="0"/>
        <v>1885.2</v>
      </c>
      <c r="M11" s="6"/>
      <c r="N11" s="6"/>
      <c r="O11" s="21"/>
      <c r="P11" s="45">
        <f>'IPC Cat'!B17</f>
        <v>3.5</v>
      </c>
      <c r="Q11" s="50">
        <f t="shared" si="2"/>
        <v>0.88613658850695476</v>
      </c>
      <c r="R11" s="24"/>
      <c r="S11" s="6">
        <f t="shared" si="4"/>
        <v>1292.5188279962442</v>
      </c>
      <c r="T11" s="6">
        <f t="shared" si="4"/>
        <v>1459.4669612709545</v>
      </c>
      <c r="U11" s="46">
        <f t="shared" si="1"/>
        <v>1670.5446966533111</v>
      </c>
      <c r="V11" s="6"/>
      <c r="W11" s="6"/>
      <c r="X11" s="21"/>
      <c r="Y11" s="28"/>
      <c r="Z11" s="23">
        <f>(S11-S$9)/S$9</f>
        <v>5.5622358641155938E-3</v>
      </c>
      <c r="AA11" s="23">
        <f>(T11-T$9)/T$9</f>
        <v>5.8686665314517357E-3</v>
      </c>
      <c r="AB11" s="23">
        <f>(U11-U$6)/U$6</f>
        <v>-5.6281567539814758E-3</v>
      </c>
      <c r="AC11" s="9"/>
      <c r="AD11" s="9"/>
      <c r="AE11" s="9"/>
      <c r="AF11" s="9"/>
    </row>
    <row r="12" spans="1:32" x14ac:dyDescent="0.25">
      <c r="A12" s="3">
        <v>2012</v>
      </c>
      <c r="B12" s="9"/>
      <c r="C12" s="9"/>
      <c r="D12" s="9"/>
      <c r="E12" s="16"/>
      <c r="F12" s="4">
        <v>40</v>
      </c>
      <c r="G12" s="4">
        <f>(1-0.3)*H12</f>
        <v>44.8</v>
      </c>
      <c r="H12" s="144">
        <v>64</v>
      </c>
      <c r="I12" s="20"/>
      <c r="J12" s="6"/>
      <c r="K12" s="6"/>
      <c r="L12" s="46"/>
      <c r="M12" s="6">
        <f t="shared" ref="M12:O14" si="5">F12*60</f>
        <v>2400</v>
      </c>
      <c r="N12" s="6">
        <f t="shared" si="5"/>
        <v>2688</v>
      </c>
      <c r="O12" s="21">
        <f t="shared" si="5"/>
        <v>3840</v>
      </c>
      <c r="P12" s="45">
        <f>'IPC Cat'!B18</f>
        <v>2.2999999999999998</v>
      </c>
      <c r="Q12" s="50">
        <f t="shared" si="2"/>
        <v>0.86621367400484339</v>
      </c>
      <c r="R12" s="24"/>
      <c r="S12" s="6"/>
      <c r="T12" s="6"/>
      <c r="U12" s="46"/>
      <c r="V12" s="46">
        <f>M12*$Q12</f>
        <v>2078.9128176116242</v>
      </c>
      <c r="W12" s="46">
        <f t="shared" ref="W12:X12" si="6">N12*$Q12</f>
        <v>2328.3823557250189</v>
      </c>
      <c r="X12" s="46">
        <f t="shared" si="6"/>
        <v>3326.2605081785987</v>
      </c>
      <c r="Y12" s="28"/>
      <c r="Z12" s="23"/>
      <c r="AA12" s="23"/>
      <c r="AB12" s="23"/>
      <c r="AC12" s="7">
        <f>(V12-$R$6)/$R$6</f>
        <v>1.3099031306795825</v>
      </c>
      <c r="AD12" s="7">
        <f>(V12-$U$6)/$U$6</f>
        <v>0.23744810572120487</v>
      </c>
      <c r="AE12" s="7">
        <f>(X12-$R$6)/$R$6</f>
        <v>2.695845009087332</v>
      </c>
      <c r="AF12" s="7">
        <f>(X12-$U$6)/$U$6</f>
        <v>0.97991696915392779</v>
      </c>
    </row>
    <row r="13" spans="1:32" x14ac:dyDescent="0.25">
      <c r="A13" s="3">
        <v>2013</v>
      </c>
      <c r="B13" s="9"/>
      <c r="C13" s="9"/>
      <c r="D13" s="9"/>
      <c r="E13" s="16"/>
      <c r="F13" s="4">
        <v>40.880000000000003</v>
      </c>
      <c r="G13" s="4">
        <f>(1-0.3)*H13</f>
        <v>45.786999999999992</v>
      </c>
      <c r="H13" s="144">
        <v>65.41</v>
      </c>
      <c r="I13" s="20"/>
      <c r="J13" s="6"/>
      <c r="K13" s="6"/>
      <c r="L13" s="46"/>
      <c r="M13" s="6">
        <f t="shared" si="5"/>
        <v>2452.8000000000002</v>
      </c>
      <c r="N13" s="6">
        <f t="shared" si="5"/>
        <v>2747.2199999999993</v>
      </c>
      <c r="O13" s="21">
        <f t="shared" si="5"/>
        <v>3924.6</v>
      </c>
      <c r="P13" s="45">
        <f>'IPC Cat'!B19</f>
        <v>2.2000000000000002</v>
      </c>
      <c r="Q13" s="50">
        <f t="shared" si="2"/>
        <v>0.84756719569945538</v>
      </c>
      <c r="R13" s="24"/>
      <c r="S13" s="6"/>
      <c r="T13" s="6"/>
      <c r="U13" s="46"/>
      <c r="V13" s="46">
        <f>M13*$Q13</f>
        <v>2078.9128176116242</v>
      </c>
      <c r="W13" s="46">
        <f t="shared" ref="W13" si="7">N13*$Q13</f>
        <v>2328.4535513694573</v>
      </c>
      <c r="X13" s="46">
        <f t="shared" ref="X13" si="8">O13*$Q13</f>
        <v>3326.3622162420825</v>
      </c>
      <c r="Y13" s="28"/>
      <c r="Z13" s="23"/>
      <c r="AA13" s="23"/>
      <c r="AB13" s="23"/>
      <c r="AC13" s="7">
        <f>(V13-$R$6)/$R$6</f>
        <v>1.3099031306795825</v>
      </c>
      <c r="AD13" s="7">
        <f>(V13-$U$6)/$U$6</f>
        <v>0.23744810572120487</v>
      </c>
      <c r="AE13" s="7">
        <f>(X13-$R$6)/$R$6</f>
        <v>2.6959580180467584</v>
      </c>
      <c r="AF13" s="7">
        <f>(X13-$U$6)/$U$6</f>
        <v>0.9799775096679062</v>
      </c>
    </row>
    <row r="14" spans="1:32" x14ac:dyDescent="0.25">
      <c r="A14" s="3">
        <v>2014</v>
      </c>
      <c r="B14" s="9"/>
      <c r="C14" s="9"/>
      <c r="D14" s="9"/>
      <c r="E14" s="16"/>
      <c r="F14" s="4">
        <v>41.17</v>
      </c>
      <c r="G14" s="4">
        <f>(1-0.3)*H14</f>
        <v>46.109000000000002</v>
      </c>
      <c r="H14" s="144">
        <v>65.87</v>
      </c>
      <c r="I14" s="20"/>
      <c r="J14" s="6"/>
      <c r="K14" s="6"/>
      <c r="L14" s="46"/>
      <c r="M14" s="6">
        <f t="shared" si="5"/>
        <v>2470.2000000000003</v>
      </c>
      <c r="N14" s="6">
        <f t="shared" ref="N14" si="9">G14*60</f>
        <v>2766.54</v>
      </c>
      <c r="O14" s="21">
        <f t="shared" ref="O14" si="10">H14*60</f>
        <v>3952.2000000000003</v>
      </c>
      <c r="P14" s="45">
        <f>'IPC Cat'!B20</f>
        <v>0.5</v>
      </c>
      <c r="Q14" s="50">
        <f t="shared" si="2"/>
        <v>0.84335044348204524</v>
      </c>
      <c r="R14" s="24"/>
      <c r="S14" s="6"/>
      <c r="T14" s="6"/>
      <c r="U14" s="46"/>
      <c r="V14" s="46">
        <f>M14*$Q14</f>
        <v>2083.2442654893484</v>
      </c>
      <c r="W14" s="46">
        <f t="shared" ref="W14" si="11">N14*$Q14</f>
        <v>2333.1627359108174</v>
      </c>
      <c r="X14" s="46">
        <f t="shared" ref="X14" si="12">O14*$Q14</f>
        <v>3333.0896227297394</v>
      </c>
      <c r="Y14" s="28"/>
      <c r="Z14" s="23"/>
      <c r="AA14" s="23"/>
      <c r="AB14" s="23"/>
      <c r="AC14" s="7">
        <f>(V14-$R$6)/$R$6</f>
        <v>1.3147158505437204</v>
      </c>
      <c r="AD14" s="7">
        <f>(V14-$U$6)/$U$6</f>
        <v>0.24002634850556454</v>
      </c>
      <c r="AE14" s="7">
        <f>(X14-$R$6)/$R$6</f>
        <v>2.7034329141441549</v>
      </c>
      <c r="AF14" s="7">
        <f>(X14-$U$6)/$U$6</f>
        <v>0.9839819182915116</v>
      </c>
    </row>
    <row r="15" spans="1:32" x14ac:dyDescent="0.25">
      <c r="A15" s="3">
        <v>2015</v>
      </c>
      <c r="B15" s="9"/>
      <c r="C15" s="9"/>
      <c r="D15" s="9"/>
      <c r="E15" s="16"/>
      <c r="F15" s="4">
        <v>41.17</v>
      </c>
      <c r="G15" s="4">
        <f>(1-0.3)*H15</f>
        <v>46.109000000000002</v>
      </c>
      <c r="H15" s="144">
        <v>65.87</v>
      </c>
      <c r="I15" s="20"/>
      <c r="J15" s="6"/>
      <c r="K15" s="6"/>
      <c r="L15" s="46"/>
      <c r="M15" s="6">
        <f t="shared" ref="M15:M16" si="13">F15*60</f>
        <v>2470.2000000000003</v>
      </c>
      <c r="N15" s="6">
        <f t="shared" ref="N15:N16" si="14">G15*60</f>
        <v>2766.54</v>
      </c>
      <c r="O15" s="21">
        <f t="shared" ref="O15:O16" si="15">H15*60</f>
        <v>3952.2000000000003</v>
      </c>
      <c r="P15" s="45">
        <f>'IPC Cat'!B21</f>
        <v>0.1</v>
      </c>
      <c r="Q15" s="50">
        <f t="shared" ref="Q15:Q16" si="16">Q14/(1+P15/100)</f>
        <v>0.84250793554649883</v>
      </c>
      <c r="R15" s="24"/>
      <c r="S15" s="6"/>
      <c r="T15" s="6"/>
      <c r="U15" s="46"/>
      <c r="V15" s="46">
        <f t="shared" ref="V15:V16" si="17">M15*$Q15</f>
        <v>2081.1631023869618</v>
      </c>
      <c r="W15" s="46">
        <f t="shared" ref="W15:W16" si="18">N15*$Q15</f>
        <v>2330.8319040068109</v>
      </c>
      <c r="X15" s="46">
        <f t="shared" ref="X15:X16" si="19">O15*$Q15</f>
        <v>3329.7598628668729</v>
      </c>
      <c r="Y15" s="28"/>
      <c r="Z15" s="23"/>
      <c r="AA15" s="23"/>
      <c r="AB15" s="23"/>
      <c r="AC15" s="7">
        <f t="shared" ref="AC15:AC16" si="20">(V15-$R$6)/$R$6</f>
        <v>1.3124034470966242</v>
      </c>
      <c r="AD15" s="7">
        <f t="shared" ref="AD15:AD16" si="21">(V15-$U$6)/$U$6</f>
        <v>0.23878756094462011</v>
      </c>
      <c r="AE15" s="7">
        <f t="shared" ref="AE15:AE16" si="22">(X15-$R$6)/$R$6</f>
        <v>2.6997331809631921</v>
      </c>
      <c r="AF15" s="7">
        <f t="shared" ref="AF15:AF16" si="23">(X15-$U$6)/$U$6</f>
        <v>0.9819999183731386</v>
      </c>
    </row>
    <row r="16" spans="1:32" x14ac:dyDescent="0.25">
      <c r="A16" s="3">
        <v>2016</v>
      </c>
      <c r="B16" s="9"/>
      <c r="C16" s="9"/>
      <c r="D16" s="9"/>
      <c r="E16" s="16"/>
      <c r="F16" s="4">
        <v>41.17</v>
      </c>
      <c r="G16" s="4">
        <f>(1-0.3)*H16</f>
        <v>46.109000000000002</v>
      </c>
      <c r="H16" s="144">
        <v>65.87</v>
      </c>
      <c r="I16" s="20"/>
      <c r="J16" s="6"/>
      <c r="K16" s="6"/>
      <c r="L16" s="46"/>
      <c r="M16" s="6">
        <f t="shared" si="13"/>
        <v>2470.2000000000003</v>
      </c>
      <c r="N16" s="6">
        <f t="shared" si="14"/>
        <v>2766.54</v>
      </c>
      <c r="O16" s="21">
        <f t="shared" si="15"/>
        <v>3952.2000000000003</v>
      </c>
      <c r="P16" s="159">
        <f>'IPC Cat'!B22</f>
        <v>-0.7</v>
      </c>
      <c r="Q16" s="50">
        <f t="shared" si="16"/>
        <v>0.84844706500150935</v>
      </c>
      <c r="R16" s="24"/>
      <c r="S16" s="6"/>
      <c r="T16" s="6"/>
      <c r="U16" s="46"/>
      <c r="V16" s="46">
        <f t="shared" si="17"/>
        <v>2095.8339399667288</v>
      </c>
      <c r="W16" s="46">
        <f t="shared" si="18"/>
        <v>2347.2627432092759</v>
      </c>
      <c r="X16" s="46">
        <f t="shared" si="19"/>
        <v>3353.2324902989653</v>
      </c>
      <c r="Y16" s="28"/>
      <c r="Z16" s="23"/>
      <c r="AA16" s="23"/>
      <c r="AB16" s="23"/>
      <c r="AC16" s="7">
        <f t="shared" si="20"/>
        <v>1.3287043777408098</v>
      </c>
      <c r="AD16" s="7">
        <f t="shared" si="21"/>
        <v>0.24752020236114813</v>
      </c>
      <c r="AE16" s="7">
        <f t="shared" si="22"/>
        <v>2.7258138781099617</v>
      </c>
      <c r="AF16" s="7">
        <f t="shared" si="23"/>
        <v>0.99597172041605075</v>
      </c>
    </row>
    <row r="17" spans="1:32" x14ac:dyDescent="0.25">
      <c r="A17" s="3">
        <v>2017</v>
      </c>
      <c r="B17" s="9"/>
      <c r="C17" s="9"/>
      <c r="D17" s="9"/>
      <c r="E17" s="16"/>
      <c r="F17" s="4">
        <v>41.17</v>
      </c>
      <c r="G17" s="4">
        <f>(1-0.3)*H17</f>
        <v>46.109000000000002</v>
      </c>
      <c r="H17" s="144">
        <v>65.87</v>
      </c>
      <c r="I17" s="20"/>
      <c r="J17" s="6"/>
      <c r="K17" s="6"/>
      <c r="L17" s="46"/>
      <c r="M17" s="6">
        <f t="shared" ref="M17" si="24">F17*60</f>
        <v>2470.2000000000003</v>
      </c>
      <c r="N17" s="6">
        <f t="shared" ref="N17" si="25">G17*60</f>
        <v>2766.54</v>
      </c>
      <c r="O17" s="21">
        <f t="shared" ref="O17" si="26">H17*60</f>
        <v>3952.2000000000003</v>
      </c>
      <c r="P17" s="159">
        <f>'IPC Cat'!B23</f>
        <v>2.1</v>
      </c>
      <c r="Q17" s="50">
        <f t="shared" ref="Q17" si="27">Q16/(1+P17/100)</f>
        <v>0.83099614593683591</v>
      </c>
      <c r="R17" s="24"/>
      <c r="S17" s="6"/>
      <c r="T17" s="6"/>
      <c r="U17" s="46"/>
      <c r="V17" s="46">
        <f t="shared" ref="V17" si="28">M17*$Q17</f>
        <v>2052.7266796931722</v>
      </c>
      <c r="W17" s="46">
        <f t="shared" ref="W17" si="29">N17*$Q17</f>
        <v>2298.984077580094</v>
      </c>
      <c r="X17" s="46">
        <f t="shared" ref="X17" si="30">O17*$Q17</f>
        <v>3284.2629679715633</v>
      </c>
      <c r="Y17" s="28"/>
      <c r="Z17" s="23"/>
      <c r="AA17" s="23"/>
      <c r="AB17" s="23"/>
      <c r="AC17" s="7">
        <f t="shared" ref="AC17" si="31">(V17-$R$6)/$R$6</f>
        <v>1.2808074218813024</v>
      </c>
      <c r="AD17" s="7">
        <f t="shared" ref="AD17" si="32">(V17-$U$6)/$U$6</f>
        <v>0.22186111886498344</v>
      </c>
      <c r="AE17" s="7">
        <f t="shared" ref="AE17" si="33">(X17-$R$6)/$R$6</f>
        <v>2.6491810755239591</v>
      </c>
      <c r="AF17" s="7">
        <f t="shared" ref="AF17" si="34">(X17-$U$6)/$U$6</f>
        <v>0.95491843331640669</v>
      </c>
    </row>
  </sheetData>
  <mergeCells count="9">
    <mergeCell ref="P3:Q5"/>
    <mergeCell ref="Y4:AF4"/>
    <mergeCell ref="R3:AF3"/>
    <mergeCell ref="A2:AF2"/>
    <mergeCell ref="R4:X4"/>
    <mergeCell ref="B4:H4"/>
    <mergeCell ref="I4:O4"/>
    <mergeCell ref="B3:O3"/>
    <mergeCell ref="A3:A5"/>
  </mergeCells>
  <hyperlinks>
    <hyperlink ref="A1" location="Index" display="Back to Index"/>
  </hyperlinks>
  <printOptions horizontalCentered="1" verticalCentered="1"/>
  <pageMargins left="0.11811023622047245" right="0.11811023622047245" top="0.74803149606299213" bottom="0.74803149606299213" header="0.31496062992125984" footer="0.31496062992125984"/>
  <headerFooter>
    <oddHeader>&amp;CPREUS CATALUNYA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3"/>
  <sheetViews>
    <sheetView workbookViewId="0">
      <selection activeCell="A3" sqref="A3:A5"/>
    </sheetView>
  </sheetViews>
  <sheetFormatPr defaultColWidth="9.140625" defaultRowHeight="15" x14ac:dyDescent="0.25"/>
  <cols>
    <col min="1" max="1" width="10.140625" bestFit="1" customWidth="1"/>
    <col min="2" max="2" width="62.7109375" bestFit="1" customWidth="1"/>
    <col min="3" max="12" width="7.7109375" customWidth="1"/>
  </cols>
  <sheetData>
    <row r="1" spans="1:12" s="11" customFormat="1" x14ac:dyDescent="0.25">
      <c r="A1" s="133" t="s">
        <v>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s="11" customFormat="1" x14ac:dyDescent="0.25">
      <c r="A2" s="197" t="s">
        <v>97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s="11" customFormat="1" x14ac:dyDescent="0.25">
      <c r="A3" s="210" t="s">
        <v>14</v>
      </c>
      <c r="B3" s="210" t="s">
        <v>15</v>
      </c>
      <c r="C3" s="211" t="s">
        <v>10</v>
      </c>
      <c r="D3" s="211"/>
      <c r="E3" s="211"/>
      <c r="F3" s="211"/>
      <c r="G3" s="211"/>
      <c r="H3" s="211"/>
      <c r="I3" s="211"/>
      <c r="J3" s="211"/>
      <c r="K3" s="211"/>
      <c r="L3" s="211"/>
    </row>
    <row r="4" spans="1:12" s="11" customFormat="1" x14ac:dyDescent="0.25">
      <c r="A4" s="210"/>
      <c r="B4" s="210"/>
      <c r="C4" s="225" t="s">
        <v>0</v>
      </c>
      <c r="D4" s="226"/>
      <c r="E4" s="226"/>
      <c r="F4" s="226"/>
      <c r="G4" s="227"/>
      <c r="H4" s="228" t="s">
        <v>1</v>
      </c>
      <c r="I4" s="229"/>
      <c r="J4" s="229"/>
      <c r="K4" s="229"/>
      <c r="L4" s="229"/>
    </row>
    <row r="5" spans="1:12" s="11" customFormat="1" x14ac:dyDescent="0.25">
      <c r="A5" s="211"/>
      <c r="B5" s="211"/>
      <c r="C5" s="3">
        <v>2008</v>
      </c>
      <c r="D5" s="3">
        <v>2009</v>
      </c>
      <c r="E5" s="3">
        <v>2010</v>
      </c>
      <c r="F5" s="25">
        <v>2011</v>
      </c>
      <c r="G5" s="148">
        <v>2012</v>
      </c>
      <c r="H5" s="26">
        <f>C5</f>
        <v>2008</v>
      </c>
      <c r="I5" s="3">
        <f>D5</f>
        <v>2009</v>
      </c>
      <c r="J5" s="3">
        <f>E5</f>
        <v>2010</v>
      </c>
      <c r="K5" s="3">
        <f>F5</f>
        <v>2011</v>
      </c>
      <c r="L5" s="3">
        <v>2012</v>
      </c>
    </row>
    <row r="6" spans="1:12" x14ac:dyDescent="0.25">
      <c r="A6" s="9" t="s">
        <v>16</v>
      </c>
      <c r="B6" s="9" t="s">
        <v>17</v>
      </c>
      <c r="C6" s="9"/>
      <c r="D6" s="4">
        <v>55</v>
      </c>
      <c r="E6" s="4">
        <v>55</v>
      </c>
      <c r="F6" s="16"/>
      <c r="G6" s="29"/>
      <c r="H6" s="18"/>
      <c r="I6" s="10">
        <f t="shared" ref="I6:J8" si="0">D6*60</f>
        <v>3300</v>
      </c>
      <c r="J6" s="10">
        <f t="shared" si="0"/>
        <v>3300</v>
      </c>
      <c r="K6" s="10"/>
      <c r="L6" s="10"/>
    </row>
    <row r="7" spans="1:12" x14ac:dyDescent="0.25">
      <c r="A7" s="9" t="s">
        <v>18</v>
      </c>
      <c r="B7" s="9" t="s">
        <v>19</v>
      </c>
      <c r="C7" s="4">
        <v>55</v>
      </c>
      <c r="D7" s="4">
        <v>58</v>
      </c>
      <c r="E7" s="9">
        <v>58.87</v>
      </c>
      <c r="F7" s="16">
        <v>60.99</v>
      </c>
      <c r="G7" s="29"/>
      <c r="H7" s="18">
        <f>C7*60</f>
        <v>3300</v>
      </c>
      <c r="I7" s="10">
        <f t="shared" si="0"/>
        <v>3480</v>
      </c>
      <c r="J7" s="10">
        <f t="shared" si="0"/>
        <v>3532.2</v>
      </c>
      <c r="K7" s="10">
        <f t="shared" ref="K7:L23" si="1">F7*60</f>
        <v>3659.4</v>
      </c>
      <c r="L7" s="10"/>
    </row>
    <row r="8" spans="1:12" x14ac:dyDescent="0.25">
      <c r="A8" s="9" t="s">
        <v>18</v>
      </c>
      <c r="B8" s="9" t="s">
        <v>20</v>
      </c>
      <c r="C8" s="4">
        <v>52</v>
      </c>
      <c r="D8" s="4">
        <v>55</v>
      </c>
      <c r="E8" s="9">
        <v>55.83</v>
      </c>
      <c r="F8" s="16">
        <v>57.84</v>
      </c>
      <c r="G8" s="29"/>
      <c r="H8" s="18">
        <f>C8*60</f>
        <v>3120</v>
      </c>
      <c r="I8" s="10">
        <f t="shared" si="0"/>
        <v>3300</v>
      </c>
      <c r="J8" s="10">
        <f t="shared" si="0"/>
        <v>3349.7999999999997</v>
      </c>
      <c r="K8" s="10">
        <f t="shared" si="1"/>
        <v>3470.4</v>
      </c>
      <c r="L8" s="10"/>
    </row>
    <row r="9" spans="1:12" x14ac:dyDescent="0.25">
      <c r="A9" s="9" t="s">
        <v>21</v>
      </c>
      <c r="B9" s="9" t="s">
        <v>22</v>
      </c>
      <c r="C9" s="9"/>
      <c r="D9" s="9"/>
      <c r="E9" s="4">
        <v>37</v>
      </c>
      <c r="F9" s="15">
        <v>38</v>
      </c>
      <c r="G9" s="144">
        <v>37</v>
      </c>
      <c r="H9" s="18"/>
      <c r="I9" s="10"/>
      <c r="J9" s="10">
        <f>E9*60</f>
        <v>2220</v>
      </c>
      <c r="K9" s="10">
        <f t="shared" si="1"/>
        <v>2280</v>
      </c>
      <c r="L9" s="10">
        <f t="shared" si="1"/>
        <v>2220</v>
      </c>
    </row>
    <row r="10" spans="1:12" x14ac:dyDescent="0.25">
      <c r="A10" s="9" t="s">
        <v>21</v>
      </c>
      <c r="B10" s="9" t="s">
        <v>113</v>
      </c>
      <c r="C10" s="9"/>
      <c r="D10" s="9"/>
      <c r="E10" s="4"/>
      <c r="F10" s="15"/>
      <c r="G10" s="144">
        <v>37</v>
      </c>
      <c r="H10" s="18"/>
      <c r="I10" s="10"/>
      <c r="J10" s="10"/>
      <c r="K10" s="10"/>
      <c r="L10" s="10">
        <f t="shared" si="1"/>
        <v>2220</v>
      </c>
    </row>
    <row r="11" spans="1:12" x14ac:dyDescent="0.25">
      <c r="A11" s="12" t="s">
        <v>23</v>
      </c>
      <c r="B11" s="12" t="s">
        <v>24</v>
      </c>
      <c r="C11" s="9"/>
      <c r="D11" s="9"/>
      <c r="E11" s="9"/>
      <c r="F11" s="15">
        <v>38</v>
      </c>
      <c r="G11" s="144"/>
      <c r="H11" s="18"/>
      <c r="I11" s="10"/>
      <c r="J11" s="10"/>
      <c r="K11" s="10">
        <f t="shared" si="1"/>
        <v>2280</v>
      </c>
      <c r="L11" s="10"/>
    </row>
    <row r="12" spans="1:12" x14ac:dyDescent="0.25">
      <c r="A12" s="12" t="s">
        <v>23</v>
      </c>
      <c r="B12" s="12" t="s">
        <v>25</v>
      </c>
      <c r="C12" s="9"/>
      <c r="D12" s="9"/>
      <c r="E12" s="9"/>
      <c r="F12" s="15">
        <v>45</v>
      </c>
      <c r="G12" s="144"/>
      <c r="H12" s="18"/>
      <c r="I12" s="10"/>
      <c r="J12" s="10"/>
      <c r="K12" s="10">
        <f t="shared" si="1"/>
        <v>2700</v>
      </c>
      <c r="L12" s="10"/>
    </row>
    <row r="13" spans="1:12" x14ac:dyDescent="0.25">
      <c r="A13" s="12" t="s">
        <v>23</v>
      </c>
      <c r="B13" s="12" t="s">
        <v>26</v>
      </c>
      <c r="C13" s="9"/>
      <c r="D13" s="9"/>
      <c r="E13" s="9"/>
      <c r="F13" s="15">
        <v>45</v>
      </c>
      <c r="G13" s="144"/>
      <c r="H13" s="18"/>
      <c r="I13" s="10"/>
      <c r="J13" s="10"/>
      <c r="K13" s="10">
        <f t="shared" si="1"/>
        <v>2700</v>
      </c>
      <c r="L13" s="10"/>
    </row>
    <row r="14" spans="1:12" x14ac:dyDescent="0.25">
      <c r="A14" s="12" t="s">
        <v>23</v>
      </c>
      <c r="B14" s="12" t="s">
        <v>27</v>
      </c>
      <c r="C14" s="9"/>
      <c r="D14" s="9"/>
      <c r="E14" s="9"/>
      <c r="F14" s="15">
        <v>38</v>
      </c>
      <c r="G14" s="144"/>
      <c r="H14" s="18"/>
      <c r="I14" s="10"/>
      <c r="J14" s="10"/>
      <c r="K14" s="10">
        <f t="shared" si="1"/>
        <v>2280</v>
      </c>
      <c r="L14" s="10"/>
    </row>
    <row r="15" spans="1:12" x14ac:dyDescent="0.25">
      <c r="A15" s="12" t="s">
        <v>23</v>
      </c>
      <c r="B15" s="12" t="s">
        <v>28</v>
      </c>
      <c r="C15" s="9"/>
      <c r="D15" s="9"/>
      <c r="E15" s="9"/>
      <c r="F15" s="15">
        <v>45</v>
      </c>
      <c r="G15" s="144"/>
      <c r="H15" s="18"/>
      <c r="I15" s="10"/>
      <c r="J15" s="10"/>
      <c r="K15" s="10">
        <f t="shared" si="1"/>
        <v>2700</v>
      </c>
      <c r="L15" s="10"/>
    </row>
    <row r="16" spans="1:12" x14ac:dyDescent="0.25">
      <c r="A16" s="12" t="s">
        <v>23</v>
      </c>
      <c r="B16" s="12" t="s">
        <v>29</v>
      </c>
      <c r="C16" s="9"/>
      <c r="D16" s="9"/>
      <c r="E16" s="9"/>
      <c r="F16" s="15">
        <v>45</v>
      </c>
      <c r="G16" s="144"/>
      <c r="H16" s="18"/>
      <c r="I16" s="10"/>
      <c r="J16" s="10"/>
      <c r="K16" s="10">
        <f t="shared" si="1"/>
        <v>2700</v>
      </c>
      <c r="L16" s="10"/>
    </row>
    <row r="17" spans="1:12" x14ac:dyDescent="0.25">
      <c r="A17" s="12" t="s">
        <v>23</v>
      </c>
      <c r="B17" s="12" t="s">
        <v>30</v>
      </c>
      <c r="C17" s="9"/>
      <c r="D17" s="9"/>
      <c r="E17" s="9"/>
      <c r="F17" s="15">
        <v>38</v>
      </c>
      <c r="G17" s="144"/>
      <c r="H17" s="18"/>
      <c r="I17" s="10"/>
      <c r="J17" s="10"/>
      <c r="K17" s="10">
        <f t="shared" si="1"/>
        <v>2280</v>
      </c>
      <c r="L17" s="10"/>
    </row>
    <row r="18" spans="1:12" x14ac:dyDescent="0.25">
      <c r="A18" s="12" t="s">
        <v>23</v>
      </c>
      <c r="B18" s="12" t="s">
        <v>31</v>
      </c>
      <c r="C18" s="9"/>
      <c r="D18" s="9"/>
      <c r="E18" s="9"/>
      <c r="F18" s="15">
        <v>38</v>
      </c>
      <c r="G18" s="144"/>
      <c r="H18" s="18"/>
      <c r="I18" s="10"/>
      <c r="J18" s="10"/>
      <c r="K18" s="10">
        <f t="shared" si="1"/>
        <v>2280</v>
      </c>
      <c r="L18" s="10"/>
    </row>
    <row r="19" spans="1:12" x14ac:dyDescent="0.25">
      <c r="A19" s="12" t="s">
        <v>23</v>
      </c>
      <c r="B19" s="12" t="s">
        <v>32</v>
      </c>
      <c r="C19" s="9"/>
      <c r="D19" s="9"/>
      <c r="E19" s="9"/>
      <c r="F19" s="15">
        <v>38</v>
      </c>
      <c r="G19" s="144"/>
      <c r="H19" s="18"/>
      <c r="I19" s="10"/>
      <c r="J19" s="10"/>
      <c r="K19" s="10">
        <f t="shared" si="1"/>
        <v>2280</v>
      </c>
      <c r="L19" s="10"/>
    </row>
    <row r="20" spans="1:12" x14ac:dyDescent="0.25">
      <c r="A20" s="12" t="s">
        <v>23</v>
      </c>
      <c r="B20" s="12" t="s">
        <v>33</v>
      </c>
      <c r="C20" s="9"/>
      <c r="D20" s="9"/>
      <c r="E20" s="9"/>
      <c r="F20" s="15">
        <v>38</v>
      </c>
      <c r="G20" s="144"/>
      <c r="H20" s="18"/>
      <c r="I20" s="10"/>
      <c r="J20" s="10"/>
      <c r="K20" s="10">
        <f t="shared" si="1"/>
        <v>2280</v>
      </c>
      <c r="L20" s="10"/>
    </row>
    <row r="21" spans="1:12" x14ac:dyDescent="0.25">
      <c r="A21" s="12" t="s">
        <v>23</v>
      </c>
      <c r="B21" s="12" t="s">
        <v>34</v>
      </c>
      <c r="C21" s="9"/>
      <c r="D21" s="9"/>
      <c r="E21" s="9"/>
      <c r="F21" s="15">
        <v>38</v>
      </c>
      <c r="G21" s="144"/>
      <c r="H21" s="18"/>
      <c r="I21" s="10"/>
      <c r="J21" s="10"/>
      <c r="K21" s="10">
        <f t="shared" si="1"/>
        <v>2280</v>
      </c>
      <c r="L21" s="10"/>
    </row>
    <row r="22" spans="1:12" x14ac:dyDescent="0.25">
      <c r="A22" s="12" t="s">
        <v>23</v>
      </c>
      <c r="B22" s="12" t="s">
        <v>35</v>
      </c>
      <c r="C22" s="9"/>
      <c r="D22" s="9"/>
      <c r="E22" s="9"/>
      <c r="F22" s="15">
        <v>38</v>
      </c>
      <c r="G22" s="144"/>
      <c r="H22" s="18"/>
      <c r="I22" s="10"/>
      <c r="J22" s="10"/>
      <c r="K22" s="10">
        <f t="shared" si="1"/>
        <v>2280</v>
      </c>
      <c r="L22" s="10"/>
    </row>
    <row r="23" spans="1:12" x14ac:dyDescent="0.25">
      <c r="A23" s="12" t="s">
        <v>23</v>
      </c>
      <c r="B23" s="12" t="s">
        <v>36</v>
      </c>
      <c r="C23" s="9"/>
      <c r="D23" s="9"/>
      <c r="E23" s="9"/>
      <c r="F23" s="15">
        <v>38</v>
      </c>
      <c r="G23" s="144"/>
      <c r="H23" s="18"/>
      <c r="I23" s="10"/>
      <c r="J23" s="10"/>
      <c r="K23" s="10">
        <f t="shared" si="1"/>
        <v>2280</v>
      </c>
      <c r="L23" s="10"/>
    </row>
  </sheetData>
  <mergeCells count="6">
    <mergeCell ref="A3:A5"/>
    <mergeCell ref="B3:B5"/>
    <mergeCell ref="C4:G4"/>
    <mergeCell ref="A2:L2"/>
    <mergeCell ref="C3:L3"/>
    <mergeCell ref="H4:L4"/>
  </mergeCells>
  <hyperlinks>
    <hyperlink ref="A1" location="Index" display="Back to Index"/>
  </hyperlinks>
  <printOptions horizontalCentered="1" verticalCentered="1"/>
  <pageMargins left="0.11811023622047245" right="0.11811023622047245" top="0.74803149606299213" bottom="0.74803149606299213" header="0.31496062992125984" footer="0.31496062992125984"/>
  <headerFooter>
    <oddHeader>&amp;CPREUS CATALUNYA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G22"/>
  <sheetViews>
    <sheetView workbookViewId="0">
      <selection activeCell="A4" sqref="A4:A5"/>
    </sheetView>
  </sheetViews>
  <sheetFormatPr defaultColWidth="8.7109375" defaultRowHeight="15" x14ac:dyDescent="0.25"/>
  <cols>
    <col min="1" max="1" width="5" style="51" bestFit="1" customWidth="1"/>
    <col min="2" max="2" width="8.140625" style="51" bestFit="1" customWidth="1"/>
    <col min="3" max="3" width="8.7109375" style="51" bestFit="1" customWidth="1"/>
    <col min="4" max="4" width="7.7109375" style="51" bestFit="1" customWidth="1"/>
    <col min="5" max="5" width="8.7109375" style="51" bestFit="1" customWidth="1"/>
    <col min="6" max="7" width="11.42578125" style="51" bestFit="1" customWidth="1"/>
    <col min="8" max="9" width="11.7109375" style="51" bestFit="1" customWidth="1"/>
    <col min="10" max="10" width="8" style="51" bestFit="1" customWidth="1"/>
    <col min="11" max="11" width="10.42578125" style="51" bestFit="1" customWidth="1"/>
    <col min="12" max="12" width="4.28515625" style="51" bestFit="1" customWidth="1"/>
    <col min="13" max="13" width="6.42578125" style="51" bestFit="1" customWidth="1"/>
    <col min="14" max="15" width="11.42578125" style="51" bestFit="1" customWidth="1"/>
    <col min="16" max="17" width="11.7109375" style="51" bestFit="1" customWidth="1"/>
    <col min="18" max="18" width="7.28515625" style="51" bestFit="1" customWidth="1"/>
    <col min="19" max="19" width="10.42578125" style="51" bestFit="1" customWidth="1"/>
    <col min="20" max="21" width="11.42578125" style="51" bestFit="1" customWidth="1"/>
    <col min="22" max="23" width="11.7109375" style="51" bestFit="1" customWidth="1"/>
    <col min="24" max="24" width="7.28515625" style="51" bestFit="1" customWidth="1"/>
    <col min="25" max="25" width="10.42578125" style="51" bestFit="1" customWidth="1"/>
    <col min="26" max="1021" width="9.42578125" style="51" customWidth="1"/>
    <col min="1022" max="16384" width="8.7109375" style="56"/>
  </cols>
  <sheetData>
    <row r="1" spans="1:25" s="51" customFormat="1" x14ac:dyDescent="0.25">
      <c r="A1" s="135" t="s">
        <v>81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25" s="51" customFormat="1" x14ac:dyDescent="0.25">
      <c r="A2" s="230" t="s">
        <v>98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5" s="51" customFormat="1" x14ac:dyDescent="0.25">
      <c r="A3" s="237" t="s">
        <v>49</v>
      </c>
      <c r="B3" s="237"/>
      <c r="C3" s="237"/>
      <c r="D3" s="237"/>
      <c r="E3" s="237"/>
      <c r="F3" s="237"/>
      <c r="G3" s="237"/>
      <c r="H3" s="237"/>
      <c r="I3" s="237"/>
      <c r="J3" s="238"/>
      <c r="K3" s="239"/>
      <c r="L3" s="240" t="s">
        <v>2</v>
      </c>
      <c r="M3" s="241"/>
      <c r="N3" s="244" t="s">
        <v>54</v>
      </c>
      <c r="O3" s="245"/>
      <c r="P3" s="245"/>
      <c r="Q3" s="245"/>
      <c r="R3" s="246"/>
      <c r="S3" s="246"/>
      <c r="T3" s="245"/>
      <c r="U3" s="245"/>
      <c r="V3" s="245"/>
      <c r="W3" s="245"/>
      <c r="X3" s="245"/>
      <c r="Y3" s="245"/>
    </row>
    <row r="4" spans="1:25" s="51" customFormat="1" x14ac:dyDescent="0.25">
      <c r="A4" s="250"/>
      <c r="B4" s="249" t="s">
        <v>0</v>
      </c>
      <c r="C4" s="231"/>
      <c r="D4" s="231"/>
      <c r="E4" s="231"/>
      <c r="F4" s="231" t="s">
        <v>1</v>
      </c>
      <c r="G4" s="231"/>
      <c r="H4" s="231"/>
      <c r="I4" s="232"/>
      <c r="J4" s="233" t="s">
        <v>56</v>
      </c>
      <c r="K4" s="234" t="s">
        <v>57</v>
      </c>
      <c r="L4" s="242"/>
      <c r="M4" s="243"/>
      <c r="N4" s="235" t="s">
        <v>1</v>
      </c>
      <c r="O4" s="235"/>
      <c r="P4" s="235"/>
      <c r="Q4" s="235"/>
      <c r="R4" s="233" t="s">
        <v>56</v>
      </c>
      <c r="S4" s="236" t="s">
        <v>57</v>
      </c>
      <c r="T4" s="247" t="s">
        <v>68</v>
      </c>
      <c r="U4" s="248"/>
      <c r="V4" s="248"/>
      <c r="W4" s="248"/>
      <c r="X4" s="248"/>
      <c r="Y4" s="248"/>
    </row>
    <row r="5" spans="1:25" s="51" customFormat="1" ht="45" x14ac:dyDescent="0.25">
      <c r="A5" s="251"/>
      <c r="B5" s="52" t="s">
        <v>58</v>
      </c>
      <c r="C5" s="52" t="s">
        <v>59</v>
      </c>
      <c r="D5" s="52" t="s">
        <v>60</v>
      </c>
      <c r="E5" s="60" t="s">
        <v>61</v>
      </c>
      <c r="F5" s="61" t="s">
        <v>45</v>
      </c>
      <c r="G5" s="52" t="s">
        <v>46</v>
      </c>
      <c r="H5" s="52" t="s">
        <v>47</v>
      </c>
      <c r="I5" s="57" t="s">
        <v>48</v>
      </c>
      <c r="J5" s="233"/>
      <c r="K5" s="234"/>
      <c r="L5" s="242"/>
      <c r="M5" s="243"/>
      <c r="N5" s="59" t="s">
        <v>45</v>
      </c>
      <c r="O5" s="52" t="s">
        <v>46</v>
      </c>
      <c r="P5" s="52" t="s">
        <v>47</v>
      </c>
      <c r="Q5" s="57" t="s">
        <v>48</v>
      </c>
      <c r="R5" s="233"/>
      <c r="S5" s="236"/>
      <c r="T5" s="59" t="s">
        <v>45</v>
      </c>
      <c r="U5" s="52" t="s">
        <v>46</v>
      </c>
      <c r="V5" s="52" t="s">
        <v>47</v>
      </c>
      <c r="W5" s="52" t="s">
        <v>48</v>
      </c>
      <c r="X5" s="52" t="s">
        <v>56</v>
      </c>
      <c r="Y5" s="52" t="s">
        <v>57</v>
      </c>
    </row>
    <row r="6" spans="1:25" s="51" customFormat="1" x14ac:dyDescent="0.25">
      <c r="A6" s="53">
        <v>2001</v>
      </c>
      <c r="B6" s="54">
        <v>35.15</v>
      </c>
      <c r="C6" s="54">
        <v>97.36</v>
      </c>
      <c r="D6" s="54">
        <v>48.38</v>
      </c>
      <c r="E6" s="62">
        <v>110.58</v>
      </c>
      <c r="F6" s="63">
        <f>B6*20</f>
        <v>703</v>
      </c>
      <c r="G6" s="54">
        <f>C6*20</f>
        <v>1947.2</v>
      </c>
      <c r="H6" s="54">
        <f>D6*12</f>
        <v>580.56000000000006</v>
      </c>
      <c r="I6" s="54">
        <f>E6*12</f>
        <v>1326.96</v>
      </c>
      <c r="J6" s="58">
        <v>73.94</v>
      </c>
      <c r="K6" s="64">
        <v>97.13</v>
      </c>
      <c r="L6" s="67"/>
      <c r="M6" s="71">
        <v>1</v>
      </c>
      <c r="N6" s="66">
        <f>F6*$M6</f>
        <v>703</v>
      </c>
      <c r="O6" s="66">
        <f t="shared" ref="O6:S17" si="0">G6*$M6</f>
        <v>1947.2</v>
      </c>
      <c r="P6" s="66">
        <f t="shared" si="0"/>
        <v>580.56000000000006</v>
      </c>
      <c r="Q6" s="66">
        <f t="shared" si="0"/>
        <v>1326.96</v>
      </c>
      <c r="R6" s="66">
        <f t="shared" si="0"/>
        <v>73.94</v>
      </c>
      <c r="S6" s="72">
        <f t="shared" si="0"/>
        <v>97.13</v>
      </c>
      <c r="T6" s="66"/>
      <c r="U6" s="54"/>
      <c r="V6" s="54"/>
      <c r="W6" s="54"/>
      <c r="X6" s="54"/>
      <c r="Y6" s="54"/>
    </row>
    <row r="7" spans="1:25" s="51" customFormat="1" x14ac:dyDescent="0.25">
      <c r="A7" s="53">
        <v>2002</v>
      </c>
      <c r="B7" s="54">
        <v>36.799999999999997</v>
      </c>
      <c r="C7" s="54">
        <v>101.94</v>
      </c>
      <c r="D7" s="54">
        <v>50.65</v>
      </c>
      <c r="E7" s="62">
        <v>115.78</v>
      </c>
      <c r="F7" s="63">
        <f t="shared" ref="F7:G17" si="1">B7*20</f>
        <v>736</v>
      </c>
      <c r="G7" s="54">
        <f t="shared" si="1"/>
        <v>2038.8</v>
      </c>
      <c r="H7" s="54">
        <f t="shared" ref="H7:I17" si="2">D7*12</f>
        <v>607.79999999999995</v>
      </c>
      <c r="I7" s="54">
        <f t="shared" si="2"/>
        <v>1389.3600000000001</v>
      </c>
      <c r="J7" s="54">
        <v>77.42</v>
      </c>
      <c r="K7" s="65">
        <v>101.7</v>
      </c>
      <c r="L7" s="67">
        <f>'IPC Cat'!B8</f>
        <v>3.7</v>
      </c>
      <c r="M7" s="68">
        <f t="shared" ref="M7:M18" si="3">M6/(1+L7/100)</f>
        <v>0.96432015429122475</v>
      </c>
      <c r="N7" s="66">
        <f t="shared" ref="N7:N17" si="4">F7*$M7</f>
        <v>709.73963355834144</v>
      </c>
      <c r="O7" s="66">
        <f t="shared" si="0"/>
        <v>1966.055930568949</v>
      </c>
      <c r="P7" s="66">
        <f t="shared" si="0"/>
        <v>586.11378977820641</v>
      </c>
      <c r="Q7" s="66">
        <f t="shared" si="0"/>
        <v>1339.7878495660561</v>
      </c>
      <c r="R7" s="66">
        <f t="shared" si="0"/>
        <v>74.657666345226616</v>
      </c>
      <c r="S7" s="62">
        <f t="shared" si="0"/>
        <v>98.071359691417555</v>
      </c>
      <c r="T7" s="69">
        <f>(N7-N$6)/N$6</f>
        <v>9.5869609649238095E-3</v>
      </c>
      <c r="U7" s="69">
        <f t="shared" ref="U7:Y17" si="5">(O7-O$6)/O$6</f>
        <v>9.6836126586631599E-3</v>
      </c>
      <c r="V7" s="69">
        <f t="shared" si="5"/>
        <v>9.5662632255173463E-3</v>
      </c>
      <c r="W7" s="69">
        <f t="shared" si="5"/>
        <v>9.6670958929101873E-3</v>
      </c>
      <c r="X7" s="69">
        <f t="shared" si="5"/>
        <v>9.7060636357400379E-3</v>
      </c>
      <c r="Y7" s="69">
        <f t="shared" si="5"/>
        <v>9.6917501432879638E-3</v>
      </c>
    </row>
    <row r="8" spans="1:25" s="51" customFormat="1" x14ac:dyDescent="0.25">
      <c r="A8" s="53">
        <v>2003</v>
      </c>
      <c r="B8" s="54">
        <v>38.53</v>
      </c>
      <c r="C8" s="54">
        <v>106.75</v>
      </c>
      <c r="D8" s="54">
        <v>53.03</v>
      </c>
      <c r="E8" s="62">
        <v>121.25</v>
      </c>
      <c r="F8" s="63">
        <f t="shared" si="1"/>
        <v>770.6</v>
      </c>
      <c r="G8" s="54">
        <f t="shared" si="1"/>
        <v>2135</v>
      </c>
      <c r="H8" s="54">
        <f t="shared" si="2"/>
        <v>636.36</v>
      </c>
      <c r="I8" s="54">
        <f t="shared" si="2"/>
        <v>1455</v>
      </c>
      <c r="J8" s="54">
        <v>81.06</v>
      </c>
      <c r="K8" s="65">
        <v>106.48</v>
      </c>
      <c r="L8" s="67">
        <f>'IPC Cat'!B9</f>
        <v>3.1</v>
      </c>
      <c r="M8" s="68">
        <f t="shared" si="3"/>
        <v>0.93532507690710454</v>
      </c>
      <c r="N8" s="66">
        <f t="shared" si="4"/>
        <v>720.76150426461481</v>
      </c>
      <c r="O8" s="66">
        <f t="shared" si="0"/>
        <v>1996.9190391966681</v>
      </c>
      <c r="P8" s="66">
        <f t="shared" si="0"/>
        <v>595.20346594060504</v>
      </c>
      <c r="Q8" s="66">
        <f t="shared" si="0"/>
        <v>1360.8979868998372</v>
      </c>
      <c r="R8" s="66">
        <f t="shared" si="0"/>
        <v>75.817450734089903</v>
      </c>
      <c r="S8" s="62">
        <f t="shared" si="0"/>
        <v>99.593414189068497</v>
      </c>
      <c r="T8" s="69">
        <f t="shared" ref="T8:T17" si="6">(N8-N$6)/N$6</f>
        <v>2.5265297673705282E-2</v>
      </c>
      <c r="U8" s="69">
        <f t="shared" si="5"/>
        <v>2.5533606818338158E-2</v>
      </c>
      <c r="V8" s="69">
        <f t="shared" si="5"/>
        <v>2.5223001826865408E-2</v>
      </c>
      <c r="W8" s="69">
        <f t="shared" si="5"/>
        <v>2.5575742222702372E-2</v>
      </c>
      <c r="X8" s="69">
        <f t="shared" si="5"/>
        <v>2.5391543604137205E-2</v>
      </c>
      <c r="Y8" s="69">
        <f t="shared" si="5"/>
        <v>2.5362032215263067E-2</v>
      </c>
    </row>
    <row r="9" spans="1:25" s="51" customFormat="1" x14ac:dyDescent="0.25">
      <c r="A9" s="53">
        <v>2004</v>
      </c>
      <c r="B9" s="54">
        <v>40.11</v>
      </c>
      <c r="C9" s="54">
        <v>111.13</v>
      </c>
      <c r="D9" s="54">
        <v>55.1</v>
      </c>
      <c r="E9" s="62">
        <v>126.22</v>
      </c>
      <c r="F9" s="63">
        <f t="shared" si="1"/>
        <v>802.2</v>
      </c>
      <c r="G9" s="54">
        <f t="shared" si="1"/>
        <v>2222.6</v>
      </c>
      <c r="H9" s="54">
        <f t="shared" si="2"/>
        <v>661.2</v>
      </c>
      <c r="I9" s="54">
        <f t="shared" si="2"/>
        <v>1514.6399999999999</v>
      </c>
      <c r="J9" s="54">
        <v>84.38</v>
      </c>
      <c r="K9" s="65">
        <v>110.85</v>
      </c>
      <c r="L9" s="67">
        <f>'IPC Cat'!B10</f>
        <v>3.9</v>
      </c>
      <c r="M9" s="68">
        <f t="shared" si="3"/>
        <v>0.90021662839952321</v>
      </c>
      <c r="N9" s="66">
        <f t="shared" si="4"/>
        <v>722.15377930209752</v>
      </c>
      <c r="O9" s="66">
        <f t="shared" si="0"/>
        <v>2000.8214782807802</v>
      </c>
      <c r="P9" s="66">
        <f t="shared" si="0"/>
        <v>595.22323469776484</v>
      </c>
      <c r="Q9" s="66">
        <f t="shared" si="0"/>
        <v>1363.5041140390538</v>
      </c>
      <c r="R9" s="66">
        <f t="shared" si="0"/>
        <v>75.96027910435177</v>
      </c>
      <c r="S9" s="62">
        <f t="shared" si="0"/>
        <v>99.789013258087138</v>
      </c>
      <c r="T9" s="69">
        <f t="shared" si="6"/>
        <v>2.7245774256184237E-2</v>
      </c>
      <c r="U9" s="69">
        <f t="shared" si="5"/>
        <v>2.7537735353728502E-2</v>
      </c>
      <c r="V9" s="69">
        <f t="shared" si="5"/>
        <v>2.5257053013925824E-2</v>
      </c>
      <c r="W9" s="69">
        <f t="shared" si="5"/>
        <v>2.7539725416782523E-2</v>
      </c>
      <c r="X9" s="69">
        <f t="shared" si="5"/>
        <v>2.732322294227444E-2</v>
      </c>
      <c r="Y9" s="69">
        <f t="shared" si="5"/>
        <v>2.7375818573943608E-2</v>
      </c>
    </row>
    <row r="10" spans="1:25" s="51" customFormat="1" x14ac:dyDescent="0.25">
      <c r="A10" s="53">
        <v>2005</v>
      </c>
      <c r="B10" s="54">
        <v>42.12</v>
      </c>
      <c r="C10" s="54">
        <v>116.64</v>
      </c>
      <c r="D10" s="54">
        <v>57.96</v>
      </c>
      <c r="E10" s="62">
        <v>132.47999999999999</v>
      </c>
      <c r="F10" s="63">
        <f t="shared" si="1"/>
        <v>842.4</v>
      </c>
      <c r="G10" s="54">
        <f t="shared" si="1"/>
        <v>2332.8000000000002</v>
      </c>
      <c r="H10" s="54">
        <f t="shared" si="2"/>
        <v>695.52</v>
      </c>
      <c r="I10" s="54">
        <f t="shared" si="2"/>
        <v>1589.7599999999998</v>
      </c>
      <c r="J10" s="54">
        <v>88.6</v>
      </c>
      <c r="K10" s="65">
        <v>116.39</v>
      </c>
      <c r="L10" s="67">
        <f>'IPC Cat'!B11</f>
        <v>3.6</v>
      </c>
      <c r="M10" s="68">
        <f t="shared" si="3"/>
        <v>0.86893496949760929</v>
      </c>
      <c r="N10" s="66">
        <f t="shared" si="4"/>
        <v>731.99081830478599</v>
      </c>
      <c r="O10" s="66">
        <f t="shared" si="0"/>
        <v>2027.0514968440232</v>
      </c>
      <c r="P10" s="66">
        <f t="shared" si="0"/>
        <v>604.36164998497725</v>
      </c>
      <c r="Q10" s="66">
        <f t="shared" si="0"/>
        <v>1381.3980571085192</v>
      </c>
      <c r="R10" s="66">
        <f t="shared" si="0"/>
        <v>76.987638297488175</v>
      </c>
      <c r="S10" s="62">
        <f t="shared" si="0"/>
        <v>101.13534109982675</v>
      </c>
      <c r="T10" s="69">
        <f t="shared" si="6"/>
        <v>4.1238717361004255E-2</v>
      </c>
      <c r="U10" s="69">
        <f t="shared" si="5"/>
        <v>4.1008369373471201E-2</v>
      </c>
      <c r="V10" s="69">
        <f t="shared" si="5"/>
        <v>4.0997743532067636E-2</v>
      </c>
      <c r="W10" s="69">
        <f t="shared" si="5"/>
        <v>4.1024640613522005E-2</v>
      </c>
      <c r="X10" s="69">
        <f t="shared" si="5"/>
        <v>4.1217721091265584E-2</v>
      </c>
      <c r="Y10" s="69">
        <f t="shared" si="5"/>
        <v>4.1236910324583043E-2</v>
      </c>
    </row>
    <row r="11" spans="1:25" s="51" customFormat="1" x14ac:dyDescent="0.25">
      <c r="A11" s="53">
        <v>2006</v>
      </c>
      <c r="B11" s="54">
        <v>44.22</v>
      </c>
      <c r="C11" s="54">
        <v>122.51</v>
      </c>
      <c r="D11" s="54">
        <v>60.86</v>
      </c>
      <c r="E11" s="62">
        <v>139.15</v>
      </c>
      <c r="F11" s="63">
        <f t="shared" si="1"/>
        <v>884.4</v>
      </c>
      <c r="G11" s="54">
        <f t="shared" si="1"/>
        <v>2450.2000000000003</v>
      </c>
      <c r="H11" s="54">
        <f t="shared" si="2"/>
        <v>730.31999999999994</v>
      </c>
      <c r="I11" s="54">
        <f t="shared" si="2"/>
        <v>1669.8000000000002</v>
      </c>
      <c r="J11" s="54">
        <v>93.03</v>
      </c>
      <c r="K11" s="65">
        <v>122.21</v>
      </c>
      <c r="L11" s="67">
        <f>'IPC Cat'!B12</f>
        <v>4.0999999999999996</v>
      </c>
      <c r="M11" s="68">
        <f t="shared" si="3"/>
        <v>0.83471178626091191</v>
      </c>
      <c r="N11" s="66">
        <f t="shared" si="4"/>
        <v>738.21910376915048</v>
      </c>
      <c r="O11" s="66">
        <f t="shared" si="0"/>
        <v>2045.2108186964865</v>
      </c>
      <c r="P11" s="66">
        <f t="shared" si="0"/>
        <v>609.60671174206914</v>
      </c>
      <c r="Q11" s="66">
        <f t="shared" si="0"/>
        <v>1393.8017406984709</v>
      </c>
      <c r="R11" s="66">
        <f t="shared" si="0"/>
        <v>77.653237475852634</v>
      </c>
      <c r="S11" s="62">
        <f t="shared" si="0"/>
        <v>102.01012739894604</v>
      </c>
      <c r="T11" s="69">
        <f t="shared" si="6"/>
        <v>5.0098298391394708E-2</v>
      </c>
      <c r="U11" s="69">
        <f t="shared" si="5"/>
        <v>5.0334233102139719E-2</v>
      </c>
      <c r="V11" s="69">
        <f t="shared" si="5"/>
        <v>5.0032230505148607E-2</v>
      </c>
      <c r="W11" s="69">
        <f t="shared" si="5"/>
        <v>5.0372084085783184E-2</v>
      </c>
      <c r="X11" s="69">
        <f t="shared" si="5"/>
        <v>5.0219603406175775E-2</v>
      </c>
      <c r="Y11" s="69">
        <f t="shared" si="5"/>
        <v>5.0243255420014871E-2</v>
      </c>
    </row>
    <row r="12" spans="1:25" s="51" customFormat="1" x14ac:dyDescent="0.25">
      <c r="A12" s="53">
        <v>2007</v>
      </c>
      <c r="B12" s="54">
        <v>45.85</v>
      </c>
      <c r="C12" s="54">
        <v>127.04</v>
      </c>
      <c r="D12" s="54">
        <v>63.11</v>
      </c>
      <c r="E12" s="62">
        <v>145.19</v>
      </c>
      <c r="F12" s="63">
        <f t="shared" si="1"/>
        <v>917</v>
      </c>
      <c r="G12" s="54">
        <f t="shared" si="1"/>
        <v>2540.8000000000002</v>
      </c>
      <c r="H12" s="54">
        <f t="shared" si="2"/>
        <v>757.31999999999994</v>
      </c>
      <c r="I12" s="54">
        <f t="shared" si="2"/>
        <v>1742.28</v>
      </c>
      <c r="J12" s="54">
        <v>98.75</v>
      </c>
      <c r="K12" s="65">
        <v>126.73</v>
      </c>
      <c r="L12" s="67">
        <f>'IPC Cat'!B13</f>
        <v>2.6</v>
      </c>
      <c r="M12" s="68">
        <f t="shared" si="3"/>
        <v>0.81355924586833517</v>
      </c>
      <c r="N12" s="66">
        <f t="shared" si="4"/>
        <v>746.0338284612634</v>
      </c>
      <c r="O12" s="66">
        <f t="shared" si="0"/>
        <v>2067.0913319022661</v>
      </c>
      <c r="P12" s="66">
        <f t="shared" si="0"/>
        <v>616.12468808100755</v>
      </c>
      <c r="Q12" s="66">
        <f t="shared" si="0"/>
        <v>1417.4480028914829</v>
      </c>
      <c r="R12" s="66">
        <f t="shared" si="0"/>
        <v>80.3389755294981</v>
      </c>
      <c r="S12" s="62">
        <f t="shared" si="0"/>
        <v>103.10236322889412</v>
      </c>
      <c r="T12" s="69">
        <f t="shared" si="6"/>
        <v>6.1214549731526881E-2</v>
      </c>
      <c r="U12" s="69">
        <f t="shared" si="5"/>
        <v>6.1571144156874522E-2</v>
      </c>
      <c r="V12" s="69">
        <f t="shared" si="5"/>
        <v>6.1259280834035215E-2</v>
      </c>
      <c r="W12" s="69">
        <f t="shared" si="5"/>
        <v>6.819195973615097E-2</v>
      </c>
      <c r="X12" s="69">
        <f t="shared" si="5"/>
        <v>8.6542812138194522E-2</v>
      </c>
      <c r="Y12" s="69">
        <f t="shared" si="5"/>
        <v>6.1488347872893284E-2</v>
      </c>
    </row>
    <row r="13" spans="1:25" s="51" customFormat="1" x14ac:dyDescent="0.25">
      <c r="A13" s="53">
        <v>2008</v>
      </c>
      <c r="B13" s="54">
        <v>48.25</v>
      </c>
      <c r="C13" s="54">
        <v>133.75</v>
      </c>
      <c r="D13" s="54">
        <v>66.400000000000006</v>
      </c>
      <c r="E13" s="62">
        <v>152.80000000000001</v>
      </c>
      <c r="F13" s="63">
        <f t="shared" si="1"/>
        <v>965</v>
      </c>
      <c r="G13" s="54">
        <f t="shared" si="1"/>
        <v>2675</v>
      </c>
      <c r="H13" s="54">
        <f t="shared" si="2"/>
        <v>796.80000000000007</v>
      </c>
      <c r="I13" s="54">
        <f t="shared" si="2"/>
        <v>1833.6000000000001</v>
      </c>
      <c r="J13" s="54">
        <v>104</v>
      </c>
      <c r="K13" s="65">
        <v>133.5</v>
      </c>
      <c r="L13" s="67">
        <f>'IPC Cat'!B14</f>
        <v>4.5</v>
      </c>
      <c r="M13" s="68">
        <f t="shared" si="3"/>
        <v>0.77852559413237821</v>
      </c>
      <c r="N13" s="66">
        <f t="shared" si="4"/>
        <v>751.27719833774495</v>
      </c>
      <c r="O13" s="66">
        <f t="shared" si="0"/>
        <v>2082.5559643041115</v>
      </c>
      <c r="P13" s="66">
        <f t="shared" si="0"/>
        <v>620.32919340467902</v>
      </c>
      <c r="Q13" s="66">
        <f t="shared" si="0"/>
        <v>1427.5045294011288</v>
      </c>
      <c r="R13" s="66">
        <f t="shared" si="0"/>
        <v>80.966661789767329</v>
      </c>
      <c r="S13" s="62">
        <f t="shared" si="0"/>
        <v>103.9331668166725</v>
      </c>
      <c r="T13" s="69">
        <f t="shared" si="6"/>
        <v>6.8673112855967208E-2</v>
      </c>
      <c r="U13" s="69">
        <f t="shared" si="5"/>
        <v>6.9513128751084355E-2</v>
      </c>
      <c r="V13" s="69">
        <f t="shared" si="5"/>
        <v>6.8501435518600926E-2</v>
      </c>
      <c r="W13" s="69">
        <f t="shared" si="5"/>
        <v>7.5770580425279427E-2</v>
      </c>
      <c r="X13" s="69">
        <f t="shared" si="5"/>
        <v>9.503194197683705E-2</v>
      </c>
      <c r="Y13" s="69">
        <f t="shared" si="5"/>
        <v>7.0041869830871017E-2</v>
      </c>
    </row>
    <row r="14" spans="1:25" s="51" customFormat="1" x14ac:dyDescent="0.25">
      <c r="A14" s="53">
        <v>2009</v>
      </c>
      <c r="B14" s="54">
        <v>48.75</v>
      </c>
      <c r="C14" s="54">
        <v>135.15</v>
      </c>
      <c r="D14" s="54">
        <v>67.05</v>
      </c>
      <c r="E14" s="62">
        <v>154.35</v>
      </c>
      <c r="F14" s="63">
        <f t="shared" si="1"/>
        <v>975</v>
      </c>
      <c r="G14" s="54">
        <f t="shared" si="1"/>
        <v>2703</v>
      </c>
      <c r="H14" s="54">
        <f t="shared" si="2"/>
        <v>804.59999999999991</v>
      </c>
      <c r="I14" s="54">
        <f t="shared" si="2"/>
        <v>1852.1999999999998</v>
      </c>
      <c r="J14" s="54">
        <v>105.05</v>
      </c>
      <c r="K14" s="65">
        <v>134.85</v>
      </c>
      <c r="L14" s="161">
        <f>'IPC Cat'!B15</f>
        <v>-0.3</v>
      </c>
      <c r="M14" s="68">
        <f t="shared" si="3"/>
        <v>0.78086819872856394</v>
      </c>
      <c r="N14" s="66">
        <f t="shared" si="4"/>
        <v>761.34649376034986</v>
      </c>
      <c r="O14" s="66">
        <f t="shared" si="0"/>
        <v>2110.6867411633084</v>
      </c>
      <c r="P14" s="66">
        <f t="shared" si="0"/>
        <v>628.28655269700243</v>
      </c>
      <c r="Q14" s="66">
        <f t="shared" si="0"/>
        <v>1446.3240776850459</v>
      </c>
      <c r="R14" s="66">
        <f t="shared" si="0"/>
        <v>82.03020427643564</v>
      </c>
      <c r="S14" s="62">
        <f t="shared" si="0"/>
        <v>105.30007659854684</v>
      </c>
      <c r="T14" s="69">
        <f t="shared" si="6"/>
        <v>8.2996434936486285E-2</v>
      </c>
      <c r="U14" s="69">
        <f t="shared" si="5"/>
        <v>8.3959912265462386E-2</v>
      </c>
      <c r="V14" s="69">
        <f t="shared" si="5"/>
        <v>8.2207786786899495E-2</v>
      </c>
      <c r="W14" s="69">
        <f t="shared" si="5"/>
        <v>8.9953033765182003E-2</v>
      </c>
      <c r="X14" s="69">
        <f t="shared" si="5"/>
        <v>0.10941580033047935</v>
      </c>
      <c r="Y14" s="69">
        <f t="shared" si="5"/>
        <v>8.4114862540377255E-2</v>
      </c>
    </row>
    <row r="15" spans="1:25" s="51" customFormat="1" x14ac:dyDescent="0.25">
      <c r="A15" s="53">
        <v>2010</v>
      </c>
      <c r="B15" s="54">
        <v>49.97</v>
      </c>
      <c r="C15" s="54">
        <v>138.53</v>
      </c>
      <c r="D15" s="54">
        <v>68.73</v>
      </c>
      <c r="E15" s="62">
        <v>158.19</v>
      </c>
      <c r="F15" s="63">
        <f t="shared" si="1"/>
        <v>999.4</v>
      </c>
      <c r="G15" s="54">
        <f t="shared" si="1"/>
        <v>2770.6</v>
      </c>
      <c r="H15" s="54">
        <f t="shared" si="2"/>
        <v>824.76</v>
      </c>
      <c r="I15" s="54">
        <f t="shared" si="2"/>
        <v>1898.28</v>
      </c>
      <c r="J15" s="54">
        <v>107.68</v>
      </c>
      <c r="K15" s="65">
        <v>138.22</v>
      </c>
      <c r="L15" s="161">
        <f>'IPC Cat'!B16</f>
        <v>2</v>
      </c>
      <c r="M15" s="68">
        <f t="shared" si="3"/>
        <v>0.76555705757702341</v>
      </c>
      <c r="N15" s="66">
        <f t="shared" si="4"/>
        <v>765.09772334247714</v>
      </c>
      <c r="O15" s="66">
        <f t="shared" si="0"/>
        <v>2121.0523837229011</v>
      </c>
      <c r="P15" s="66">
        <f t="shared" si="0"/>
        <v>631.4008388072258</v>
      </c>
      <c r="Q15" s="66">
        <f t="shared" si="0"/>
        <v>1453.241651257312</v>
      </c>
      <c r="R15" s="66">
        <f t="shared" si="0"/>
        <v>82.435183959893891</v>
      </c>
      <c r="S15" s="62">
        <f t="shared" si="0"/>
        <v>105.81529649829618</v>
      </c>
      <c r="T15" s="69">
        <f t="shared" si="6"/>
        <v>8.8332465636525095E-2</v>
      </c>
      <c r="U15" s="69">
        <f t="shared" si="5"/>
        <v>8.9283270194587663E-2</v>
      </c>
      <c r="V15" s="69">
        <f t="shared" si="5"/>
        <v>8.7572066293278447E-2</v>
      </c>
      <c r="W15" s="69">
        <f t="shared" si="5"/>
        <v>9.5166132556604555E-2</v>
      </c>
      <c r="X15" s="69">
        <f t="shared" si="5"/>
        <v>0.11489293967938725</v>
      </c>
      <c r="Y15" s="69">
        <f t="shared" si="5"/>
        <v>8.9419298860251031E-2</v>
      </c>
    </row>
    <row r="16" spans="1:25" s="51" customFormat="1" x14ac:dyDescent="0.25">
      <c r="A16" s="53">
        <v>2011</v>
      </c>
      <c r="B16" s="54">
        <v>53.77</v>
      </c>
      <c r="C16" s="54">
        <v>149.06</v>
      </c>
      <c r="D16" s="54">
        <v>73.95</v>
      </c>
      <c r="E16" s="62">
        <v>170.21</v>
      </c>
      <c r="F16" s="63">
        <f t="shared" si="1"/>
        <v>1075.4000000000001</v>
      </c>
      <c r="G16" s="54">
        <f t="shared" si="1"/>
        <v>2981.2</v>
      </c>
      <c r="H16" s="54">
        <f t="shared" si="2"/>
        <v>887.40000000000009</v>
      </c>
      <c r="I16" s="54">
        <f t="shared" si="2"/>
        <v>2042.52</v>
      </c>
      <c r="J16" s="54">
        <v>116</v>
      </c>
      <c r="K16" s="65">
        <v>149</v>
      </c>
      <c r="L16" s="67">
        <f>'IPC Cat'!B17</f>
        <v>3.5</v>
      </c>
      <c r="M16" s="68">
        <f t="shared" si="3"/>
        <v>0.73966865466379084</v>
      </c>
      <c r="N16" s="66">
        <f t="shared" si="4"/>
        <v>795.43967122544075</v>
      </c>
      <c r="O16" s="66">
        <f t="shared" si="0"/>
        <v>2205.100193283693</v>
      </c>
      <c r="P16" s="66">
        <f t="shared" si="0"/>
        <v>656.38196414864808</v>
      </c>
      <c r="Q16" s="66">
        <f t="shared" si="0"/>
        <v>1510.788020523886</v>
      </c>
      <c r="R16" s="66">
        <f t="shared" si="0"/>
        <v>85.801563940999742</v>
      </c>
      <c r="S16" s="62">
        <f t="shared" si="0"/>
        <v>110.21062954490483</v>
      </c>
      <c r="T16" s="69">
        <f t="shared" si="6"/>
        <v>0.13149313118839367</v>
      </c>
      <c r="U16" s="69">
        <f t="shared" si="5"/>
        <v>0.13244668923772235</v>
      </c>
      <c r="V16" s="69">
        <f t="shared" si="5"/>
        <v>0.1306014264652198</v>
      </c>
      <c r="W16" s="69">
        <f t="shared" si="5"/>
        <v>0.13853320410855333</v>
      </c>
      <c r="X16" s="69">
        <f t="shared" si="5"/>
        <v>0.16042147607519264</v>
      </c>
      <c r="Y16" s="69">
        <f t="shared" si="5"/>
        <v>0.13467136358390649</v>
      </c>
    </row>
    <row r="17" spans="1:25" s="51" customFormat="1" x14ac:dyDescent="0.25">
      <c r="A17" s="53">
        <v>2012</v>
      </c>
      <c r="B17" s="54">
        <v>55.01</v>
      </c>
      <c r="C17" s="54">
        <v>152.49</v>
      </c>
      <c r="D17" s="54">
        <v>75.650000000000006</v>
      </c>
      <c r="E17" s="62">
        <v>174.12</v>
      </c>
      <c r="F17" s="63">
        <f t="shared" si="1"/>
        <v>1100.2</v>
      </c>
      <c r="G17" s="54">
        <f t="shared" si="1"/>
        <v>3049.8</v>
      </c>
      <c r="H17" s="54">
        <f t="shared" si="2"/>
        <v>907.80000000000007</v>
      </c>
      <c r="I17" s="54">
        <f t="shared" si="2"/>
        <v>2089.44</v>
      </c>
      <c r="J17" s="54">
        <v>118.67</v>
      </c>
      <c r="K17" s="65">
        <v>152.43</v>
      </c>
      <c r="L17" s="67">
        <f>'IPC Cat'!B18</f>
        <v>2.2999999999999998</v>
      </c>
      <c r="M17" s="68">
        <f t="shared" si="3"/>
        <v>0.72303876311221005</v>
      </c>
      <c r="N17" s="66">
        <f t="shared" si="4"/>
        <v>795.48724717605353</v>
      </c>
      <c r="O17" s="54">
        <f t="shared" si="0"/>
        <v>2205.1236197396183</v>
      </c>
      <c r="P17" s="54">
        <f t="shared" si="0"/>
        <v>656.37458915326431</v>
      </c>
      <c r="Q17" s="54">
        <f t="shared" si="0"/>
        <v>1510.7461131971761</v>
      </c>
      <c r="R17" s="54">
        <f t="shared" si="0"/>
        <v>85.803010018525967</v>
      </c>
      <c r="S17" s="70">
        <f t="shared" si="0"/>
        <v>110.21279866119419</v>
      </c>
      <c r="T17" s="69">
        <f t="shared" si="6"/>
        <v>0.13156080679381726</v>
      </c>
      <c r="U17" s="55">
        <f t="shared" si="5"/>
        <v>0.13245872007991899</v>
      </c>
      <c r="V17" s="55">
        <f t="shared" si="5"/>
        <v>0.13058872322113863</v>
      </c>
      <c r="W17" s="55">
        <f t="shared" si="5"/>
        <v>0.13850162265416896</v>
      </c>
      <c r="X17" s="55">
        <f t="shared" si="5"/>
        <v>0.16044103352077319</v>
      </c>
      <c r="Y17" s="55">
        <f t="shared" si="5"/>
        <v>0.13469369567789757</v>
      </c>
    </row>
    <row r="18" spans="1:25" s="51" customFormat="1" x14ac:dyDescent="0.25">
      <c r="A18" s="53">
        <v>2013</v>
      </c>
      <c r="B18" s="54">
        <v>56.22</v>
      </c>
      <c r="C18" s="54">
        <v>155.84</v>
      </c>
      <c r="D18" s="54">
        <v>77.31</v>
      </c>
      <c r="E18" s="62">
        <v>177.95</v>
      </c>
      <c r="F18" s="63">
        <f t="shared" ref="F18:F19" si="7">B18*20</f>
        <v>1124.4000000000001</v>
      </c>
      <c r="G18" s="54">
        <f t="shared" ref="G18:G19" si="8">C18*20</f>
        <v>3116.8</v>
      </c>
      <c r="H18" s="54">
        <f t="shared" ref="H18:H19" si="9">D18*12</f>
        <v>927.72</v>
      </c>
      <c r="I18" s="54">
        <f t="shared" ref="I18:I19" si="10">E18*12</f>
        <v>2135.3999999999996</v>
      </c>
      <c r="J18" s="54">
        <v>121.28</v>
      </c>
      <c r="K18" s="65">
        <v>155.78</v>
      </c>
      <c r="L18" s="67">
        <f>'IPC Cat'!B19</f>
        <v>2.2000000000000002</v>
      </c>
      <c r="M18" s="68">
        <f t="shared" si="3"/>
        <v>0.70747432789844422</v>
      </c>
      <c r="N18" s="66">
        <f t="shared" ref="N18" si="11">F18*$M18</f>
        <v>795.48413428901074</v>
      </c>
      <c r="O18" s="54">
        <f t="shared" ref="O18" si="12">G18*$M18</f>
        <v>2205.055985193871</v>
      </c>
      <c r="P18" s="54">
        <f t="shared" ref="P18" si="13">H18*$M18</f>
        <v>656.33808347794468</v>
      </c>
      <c r="Q18" s="54">
        <f t="shared" ref="Q18" si="14">I18*$M18</f>
        <v>1510.7406797943374</v>
      </c>
      <c r="R18" s="54">
        <f t="shared" ref="R18" si="15">J18*$M18</f>
        <v>85.802486487523311</v>
      </c>
      <c r="S18" s="70">
        <f t="shared" ref="S18" si="16">K18*$M18</f>
        <v>110.21035080001964</v>
      </c>
      <c r="T18" s="69">
        <f t="shared" ref="T18" si="17">(N18-N$6)/N$6</f>
        <v>0.13155637878948895</v>
      </c>
      <c r="U18" s="55">
        <f t="shared" ref="U18" si="18">(O18-O$6)/O$6</f>
        <v>0.13242398582265355</v>
      </c>
      <c r="V18" s="55">
        <f t="shared" ref="V18" si="19">(P18-P$6)/P$6</f>
        <v>0.13052584311345014</v>
      </c>
      <c r="W18" s="55">
        <f t="shared" ref="W18" si="20">(Q18-Q$6)/Q$6</f>
        <v>0.1384975280297352</v>
      </c>
      <c r="X18" s="55">
        <f t="shared" ref="X18" si="21">(R18-R$6)/R$6</f>
        <v>0.16043395303656091</v>
      </c>
      <c r="Y18" s="55">
        <f t="shared" ref="Y18" si="22">(S18-S$6)/S$6</f>
        <v>0.13466849377143669</v>
      </c>
    </row>
    <row r="19" spans="1:25" x14ac:dyDescent="0.25">
      <c r="A19" s="53">
        <v>2014</v>
      </c>
      <c r="B19" s="54">
        <v>56.61</v>
      </c>
      <c r="C19" s="54">
        <v>156.93</v>
      </c>
      <c r="D19" s="54">
        <v>77.849999999999994</v>
      </c>
      <c r="E19" s="62">
        <v>179.2</v>
      </c>
      <c r="F19" s="63">
        <f t="shared" si="7"/>
        <v>1132.2</v>
      </c>
      <c r="G19" s="54">
        <f t="shared" si="8"/>
        <v>3138.6000000000004</v>
      </c>
      <c r="H19" s="54">
        <f t="shared" si="9"/>
        <v>934.19999999999993</v>
      </c>
      <c r="I19" s="54">
        <f t="shared" si="10"/>
        <v>2150.3999999999996</v>
      </c>
      <c r="J19" s="54">
        <v>122.13</v>
      </c>
      <c r="K19" s="65">
        <v>156.87</v>
      </c>
      <c r="L19" s="67">
        <f>'IPC Cat'!B20</f>
        <v>0.5</v>
      </c>
      <c r="M19" s="68">
        <f t="shared" ref="M19" si="23">M18/(1+L19/100)</f>
        <v>0.70395455512283012</v>
      </c>
      <c r="N19" s="66">
        <f t="shared" ref="N19" si="24">F19*$M19</f>
        <v>797.01734731006832</v>
      </c>
      <c r="O19" s="54">
        <f t="shared" ref="O19" si="25">G19*$M19</f>
        <v>2209.4317667085147</v>
      </c>
      <c r="P19" s="54">
        <f t="shared" ref="P19" si="26">H19*$M19</f>
        <v>657.6343453957478</v>
      </c>
      <c r="Q19" s="54">
        <f t="shared" ref="Q19" si="27">I19*$M19</f>
        <v>1513.7838753361336</v>
      </c>
      <c r="R19" s="54">
        <f t="shared" ref="R19" si="28">J19*$M19</f>
        <v>85.973969817151243</v>
      </c>
      <c r="S19" s="70">
        <f t="shared" ref="S19" si="29">K19*$M19</f>
        <v>110.42935106211836</v>
      </c>
      <c r="T19" s="69">
        <f t="shared" ref="T19" si="30">(N19-N$6)/N$6</f>
        <v>0.13373733614518965</v>
      </c>
      <c r="U19" s="55">
        <f t="shared" ref="U19" si="31">(O19-O$6)/O$6</f>
        <v>0.13467120311653383</v>
      </c>
      <c r="V19" s="55">
        <f t="shared" ref="V19" si="32">(P19-P$6)/P$6</f>
        <v>0.1327586216682991</v>
      </c>
      <c r="W19" s="55">
        <f t="shared" ref="W19" si="33">(Q19-Q$6)/Q$6</f>
        <v>0.14079088694168143</v>
      </c>
      <c r="X19" s="55">
        <f t="shared" ref="X19" si="34">(R19-R$6)/R$6</f>
        <v>0.16275317577970308</v>
      </c>
      <c r="Y19" s="55">
        <f t="shared" ref="Y19" si="35">(S19-S$6)/S$6</f>
        <v>0.13692320665209887</v>
      </c>
    </row>
    <row r="20" spans="1:25" x14ac:dyDescent="0.25">
      <c r="A20" s="53">
        <v>2015</v>
      </c>
      <c r="B20" s="54"/>
      <c r="C20" s="54"/>
      <c r="D20" s="54"/>
      <c r="E20" s="62"/>
      <c r="F20" s="63"/>
      <c r="G20" s="54"/>
      <c r="H20" s="54"/>
      <c r="I20" s="54"/>
      <c r="J20" s="54">
        <v>122.13</v>
      </c>
      <c r="K20" s="65">
        <v>156.87</v>
      </c>
      <c r="L20" s="67">
        <f>'IPC Cat'!B21</f>
        <v>0.1</v>
      </c>
      <c r="M20" s="68">
        <f t="shared" ref="M20" si="36">M19/(1+L20/100)</f>
        <v>0.70325130381901113</v>
      </c>
      <c r="N20" s="66"/>
      <c r="O20" s="54"/>
      <c r="P20" s="54"/>
      <c r="Q20" s="54"/>
      <c r="R20" s="54">
        <f t="shared" ref="R20" si="37">J20*$M20</f>
        <v>85.888081735415824</v>
      </c>
      <c r="S20" s="70">
        <f t="shared" ref="S20" si="38">K20*$M20</f>
        <v>110.31903203008828</v>
      </c>
      <c r="T20" s="69"/>
      <c r="U20" s="55"/>
      <c r="V20" s="55"/>
      <c r="W20" s="55"/>
      <c r="X20" s="55">
        <f t="shared" ref="X20" si="39">(R20-R$6)/R$6</f>
        <v>0.16159158419550754</v>
      </c>
      <c r="Y20" s="55">
        <f t="shared" ref="Y20" si="40">(S20-S$6)/S$6</f>
        <v>0.13578741923286611</v>
      </c>
    </row>
    <row r="22" spans="1:25" x14ac:dyDescent="0.25">
      <c r="A22" s="51" t="s">
        <v>125</v>
      </c>
    </row>
  </sheetData>
  <mergeCells count="13">
    <mergeCell ref="A2:Y2"/>
    <mergeCell ref="F4:I4"/>
    <mergeCell ref="J4:J5"/>
    <mergeCell ref="K4:K5"/>
    <mergeCell ref="N4:Q4"/>
    <mergeCell ref="R4:R5"/>
    <mergeCell ref="S4:S5"/>
    <mergeCell ref="A3:K3"/>
    <mergeCell ref="L3:M5"/>
    <mergeCell ref="N3:Y3"/>
    <mergeCell ref="T4:Y4"/>
    <mergeCell ref="B4:E4"/>
    <mergeCell ref="A4:A5"/>
  </mergeCells>
  <hyperlinks>
    <hyperlink ref="A1" location="Index" display="Back to Index"/>
  </hyperlinks>
  <pageMargins left="0" right="0" top="0.39409448818897641" bottom="0.39409448818897641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"/>
  <sheetViews>
    <sheetView workbookViewId="0">
      <selection activeCell="A3" sqref="A3:A5"/>
    </sheetView>
  </sheetViews>
  <sheetFormatPr defaultColWidth="8.7109375" defaultRowHeight="14.25" x14ac:dyDescent="0.2"/>
  <cols>
    <col min="1" max="1" width="5" style="56" bestFit="1" customWidth="1"/>
    <col min="2" max="2" width="10.28515625" style="56" customWidth="1"/>
    <col min="3" max="3" width="11.85546875" style="56" customWidth="1"/>
    <col min="4" max="4" width="4.42578125" style="56" bestFit="1" customWidth="1"/>
    <col min="5" max="5" width="6.42578125" style="56" bestFit="1" customWidth="1"/>
    <col min="6" max="6" width="9.85546875" style="56" customWidth="1"/>
    <col min="7" max="7" width="10.28515625" style="56" customWidth="1"/>
    <col min="8" max="8" width="11.28515625" style="56" customWidth="1"/>
    <col min="9" max="9" width="10.28515625" style="56" customWidth="1"/>
    <col min="10" max="16384" width="8.7109375" style="56"/>
  </cols>
  <sheetData>
    <row r="1" spans="1:9" ht="15" x14ac:dyDescent="0.2">
      <c r="A1" s="135" t="s">
        <v>81</v>
      </c>
      <c r="B1" s="136"/>
      <c r="C1" s="136"/>
      <c r="D1" s="136"/>
      <c r="E1" s="136"/>
      <c r="F1" s="136"/>
      <c r="G1" s="136"/>
      <c r="H1" s="136"/>
      <c r="I1" s="136"/>
    </row>
    <row r="2" spans="1:9" ht="15" x14ac:dyDescent="0.25">
      <c r="A2" s="253" t="s">
        <v>99</v>
      </c>
      <c r="B2" s="254"/>
      <c r="C2" s="254"/>
      <c r="D2" s="254"/>
      <c r="E2" s="254"/>
      <c r="F2" s="254"/>
      <c r="G2" s="254"/>
      <c r="H2" s="254"/>
      <c r="I2" s="255"/>
    </row>
    <row r="3" spans="1:9" ht="15" x14ac:dyDescent="0.2">
      <c r="A3" s="252"/>
      <c r="B3" s="264" t="s">
        <v>49</v>
      </c>
      <c r="C3" s="265"/>
      <c r="D3" s="256" t="s">
        <v>2</v>
      </c>
      <c r="E3" s="257"/>
      <c r="F3" s="258" t="s">
        <v>54</v>
      </c>
      <c r="G3" s="259"/>
      <c r="H3" s="259"/>
      <c r="I3" s="259"/>
    </row>
    <row r="4" spans="1:9" ht="15" x14ac:dyDescent="0.2">
      <c r="A4" s="252"/>
      <c r="B4" s="233" t="s">
        <v>56</v>
      </c>
      <c r="C4" s="234" t="s">
        <v>62</v>
      </c>
      <c r="D4" s="256"/>
      <c r="E4" s="257"/>
      <c r="F4" s="260" t="s">
        <v>55</v>
      </c>
      <c r="G4" s="261"/>
      <c r="H4" s="262" t="s">
        <v>68</v>
      </c>
      <c r="I4" s="263"/>
    </row>
    <row r="5" spans="1:9" ht="30" x14ac:dyDescent="0.25">
      <c r="A5" s="252"/>
      <c r="B5" s="233"/>
      <c r="C5" s="234"/>
      <c r="D5" s="256"/>
      <c r="E5" s="257"/>
      <c r="F5" s="78" t="s">
        <v>56</v>
      </c>
      <c r="G5" s="80" t="s">
        <v>63</v>
      </c>
      <c r="H5" s="81" t="s">
        <v>56</v>
      </c>
      <c r="I5" s="73" t="s">
        <v>62</v>
      </c>
    </row>
    <row r="6" spans="1:9" ht="15" x14ac:dyDescent="0.25">
      <c r="A6" s="74">
        <v>2006</v>
      </c>
      <c r="B6" s="75">
        <v>93.03</v>
      </c>
      <c r="C6" s="77">
        <v>122.21</v>
      </c>
      <c r="D6" s="84"/>
      <c r="E6" s="85">
        <v>1</v>
      </c>
      <c r="F6" s="79">
        <f>B6*$E6</f>
        <v>93.03</v>
      </c>
      <c r="G6" s="77">
        <f>C6*$E6</f>
        <v>122.21</v>
      </c>
      <c r="H6" s="82"/>
      <c r="I6" s="75"/>
    </row>
    <row r="7" spans="1:9" ht="15" x14ac:dyDescent="0.25">
      <c r="A7" s="74">
        <v>2007</v>
      </c>
      <c r="B7" s="75">
        <v>98.75</v>
      </c>
      <c r="C7" s="77">
        <v>126.73</v>
      </c>
      <c r="D7" s="84">
        <f>'IPC Cat'!B13</f>
        <v>2.6</v>
      </c>
      <c r="E7" s="86">
        <f t="shared" ref="E7:E13" si="0">E6/(1+D7/100)</f>
        <v>0.97465886939571145</v>
      </c>
      <c r="F7" s="79">
        <f t="shared" ref="F7:G12" si="1">B7*$E7</f>
        <v>96.247563352826504</v>
      </c>
      <c r="G7" s="77">
        <f t="shared" si="1"/>
        <v>123.51851851851852</v>
      </c>
      <c r="H7" s="83">
        <f>(F7-F$6)/F$6</f>
        <v>3.4586298536241025E-2</v>
      </c>
      <c r="I7" s="76">
        <f>(G7-G$6)/G$6</f>
        <v>1.0707131319192582E-2</v>
      </c>
    </row>
    <row r="8" spans="1:9" ht="15" x14ac:dyDescent="0.25">
      <c r="A8" s="74">
        <v>2008</v>
      </c>
      <c r="B8" s="75">
        <v>104</v>
      </c>
      <c r="C8" s="77">
        <v>133.5</v>
      </c>
      <c r="D8" s="84">
        <f>'IPC Cat'!B14</f>
        <v>4.5</v>
      </c>
      <c r="E8" s="86">
        <f t="shared" si="0"/>
        <v>0.93268791329733158</v>
      </c>
      <c r="F8" s="79">
        <f t="shared" si="1"/>
        <v>96.999542982922492</v>
      </c>
      <c r="G8" s="77">
        <f t="shared" si="1"/>
        <v>124.51383642519377</v>
      </c>
      <c r="H8" s="83">
        <f t="shared" ref="H8:I12" si="2">(F8-F$6)/F$6</f>
        <v>4.2669493528135982E-2</v>
      </c>
      <c r="I8" s="76">
        <f t="shared" si="2"/>
        <v>1.8851455897175184E-2</v>
      </c>
    </row>
    <row r="9" spans="1:9" ht="15" x14ac:dyDescent="0.25">
      <c r="A9" s="74">
        <v>2009</v>
      </c>
      <c r="B9" s="75">
        <v>105.05</v>
      </c>
      <c r="C9" s="77">
        <v>134.85</v>
      </c>
      <c r="D9" s="84">
        <f>'IPC Cat'!B15</f>
        <v>-0.3</v>
      </c>
      <c r="E9" s="86">
        <f t="shared" si="0"/>
        <v>0.935494396486792</v>
      </c>
      <c r="F9" s="79">
        <f t="shared" si="1"/>
        <v>98.273686350937496</v>
      </c>
      <c r="G9" s="77">
        <f t="shared" si="1"/>
        <v>126.1514193662439</v>
      </c>
      <c r="H9" s="83">
        <f t="shared" si="2"/>
        <v>5.6365541770799679E-2</v>
      </c>
      <c r="I9" s="76">
        <f t="shared" si="2"/>
        <v>3.2251201753079994E-2</v>
      </c>
    </row>
    <row r="10" spans="1:9" ht="15" x14ac:dyDescent="0.25">
      <c r="A10" s="74">
        <v>2010</v>
      </c>
      <c r="B10" s="75">
        <v>400</v>
      </c>
      <c r="C10" s="77"/>
      <c r="D10" s="162">
        <f>'IPC Cat'!B16</f>
        <v>2</v>
      </c>
      <c r="E10" s="86">
        <f t="shared" si="0"/>
        <v>0.91715136910469808</v>
      </c>
      <c r="F10" s="79">
        <f t="shared" si="1"/>
        <v>366.86054764187924</v>
      </c>
      <c r="G10" s="77"/>
      <c r="H10" s="83">
        <f t="shared" si="2"/>
        <v>2.943464985938721</v>
      </c>
      <c r="I10" s="76"/>
    </row>
    <row r="11" spans="1:9" ht="15" x14ac:dyDescent="0.25">
      <c r="A11" s="74">
        <v>2011</v>
      </c>
      <c r="B11" s="75">
        <v>381</v>
      </c>
      <c r="C11" s="77">
        <v>149</v>
      </c>
      <c r="D11" s="84">
        <f>'IPC Cat'!B17</f>
        <v>3.5</v>
      </c>
      <c r="E11" s="86">
        <f t="shared" si="0"/>
        <v>0.88613658850695476</v>
      </c>
      <c r="F11" s="79">
        <f t="shared" si="1"/>
        <v>337.61804022114978</v>
      </c>
      <c r="G11" s="77">
        <f t="shared" si="1"/>
        <v>132.03435168753626</v>
      </c>
      <c r="H11" s="83">
        <f t="shared" si="2"/>
        <v>2.6291308203928816</v>
      </c>
      <c r="I11" s="76">
        <f t="shared" si="2"/>
        <v>8.0389098171477491E-2</v>
      </c>
    </row>
    <row r="12" spans="1:9" ht="15" x14ac:dyDescent="0.25">
      <c r="A12" s="74">
        <v>2012</v>
      </c>
      <c r="B12" s="75">
        <v>389.73</v>
      </c>
      <c r="C12" s="77">
        <v>152.43</v>
      </c>
      <c r="D12" s="84">
        <f>'IPC Cat'!B18</f>
        <v>2.2999999999999998</v>
      </c>
      <c r="E12" s="86">
        <f t="shared" si="0"/>
        <v>0.86621367400484339</v>
      </c>
      <c r="F12" s="79">
        <f t="shared" si="1"/>
        <v>337.58945516990764</v>
      </c>
      <c r="G12" s="77">
        <f t="shared" si="1"/>
        <v>132.03695032855828</v>
      </c>
      <c r="H12" s="83">
        <f t="shared" si="2"/>
        <v>2.6288235533688877</v>
      </c>
      <c r="I12" s="76">
        <f t="shared" si="2"/>
        <v>8.0410361906212938E-2</v>
      </c>
    </row>
    <row r="13" spans="1:9" ht="15" x14ac:dyDescent="0.25">
      <c r="A13" s="74">
        <v>2013</v>
      </c>
      <c r="B13" s="75">
        <v>398.33</v>
      </c>
      <c r="C13" s="77">
        <v>155.78</v>
      </c>
      <c r="D13" s="84">
        <f>'IPC Cat'!B19</f>
        <v>2.2000000000000002</v>
      </c>
      <c r="E13" s="86">
        <f t="shared" si="0"/>
        <v>0.84756719569945538</v>
      </c>
      <c r="F13" s="79">
        <f t="shared" ref="F13:F14" si="3">B13*$E13</f>
        <v>337.61144106296405</v>
      </c>
      <c r="G13" s="77">
        <f t="shared" ref="G13:G14" si="4">C13*$E13</f>
        <v>132.03401774606115</v>
      </c>
      <c r="H13" s="83">
        <f t="shared" ref="H13:H14" si="5">(F13-F$6)/F$6</f>
        <v>2.6290598845852311</v>
      </c>
      <c r="I13" s="76">
        <f t="shared" ref="I13:I14" si="6">(G13-G$6)/G$6</f>
        <v>8.0386365649792652E-2</v>
      </c>
    </row>
    <row r="14" spans="1:9" ht="15" x14ac:dyDescent="0.25">
      <c r="A14" s="74">
        <v>2014</v>
      </c>
      <c r="B14" s="75">
        <v>401.12</v>
      </c>
      <c r="C14" s="77">
        <v>156.87</v>
      </c>
      <c r="D14" s="84">
        <f>'IPC Cat'!B20</f>
        <v>0.5</v>
      </c>
      <c r="E14" s="86">
        <f t="shared" ref="E14" si="7">E13/(1+D14/100)</f>
        <v>0.84335044348204524</v>
      </c>
      <c r="F14" s="79">
        <f t="shared" si="3"/>
        <v>338.28472988951802</v>
      </c>
      <c r="G14" s="77">
        <f t="shared" si="4"/>
        <v>132.29638406902845</v>
      </c>
      <c r="H14" s="83">
        <f t="shared" si="5"/>
        <v>2.6362972147642481</v>
      </c>
      <c r="I14" s="76">
        <f t="shared" si="6"/>
        <v>8.2533213886166884E-2</v>
      </c>
    </row>
    <row r="15" spans="1:9" ht="15" x14ac:dyDescent="0.25">
      <c r="A15" s="74">
        <v>2015</v>
      </c>
      <c r="B15" s="75">
        <v>401.12</v>
      </c>
      <c r="C15" s="77">
        <v>156.87</v>
      </c>
      <c r="D15" s="84">
        <f>'IPC Cat'!B21</f>
        <v>0.1</v>
      </c>
      <c r="E15" s="86">
        <f t="shared" ref="E15:E16" si="8">E14/(1+D15/100)</f>
        <v>0.84250793554649883</v>
      </c>
      <c r="F15" s="79">
        <f t="shared" ref="F15:F16" si="9">B15*$E15</f>
        <v>337.9467831064116</v>
      </c>
      <c r="G15" s="77">
        <f t="shared" ref="G15:G16" si="10">C15*$E15</f>
        <v>132.16421984917929</v>
      </c>
      <c r="H15" s="83">
        <f t="shared" ref="H15:H16" si="11">(F15-F$6)/F$6</f>
        <v>2.632664550214034</v>
      </c>
      <c r="I15" s="76">
        <f t="shared" ref="I15:I16" si="12">(G15-G$6)/G$6</f>
        <v>8.1451762124043009E-2</v>
      </c>
    </row>
    <row r="16" spans="1:9" ht="15" x14ac:dyDescent="0.25">
      <c r="A16" s="74">
        <v>2016</v>
      </c>
      <c r="B16" s="75">
        <v>401.12</v>
      </c>
      <c r="C16" s="77">
        <v>156.87</v>
      </c>
      <c r="D16" s="84">
        <f>'IPC Cat'!B22</f>
        <v>-0.7</v>
      </c>
      <c r="E16" s="86">
        <f t="shared" si="8"/>
        <v>0.84844706500150935</v>
      </c>
      <c r="F16" s="79">
        <f t="shared" si="9"/>
        <v>340.32908671340545</v>
      </c>
      <c r="G16" s="77">
        <f t="shared" si="10"/>
        <v>133.09589108678676</v>
      </c>
      <c r="H16" s="83">
        <f t="shared" si="11"/>
        <v>2.6582724574159458</v>
      </c>
      <c r="I16" s="76">
        <f t="shared" si="12"/>
        <v>8.9075289148079301E-2</v>
      </c>
    </row>
    <row r="17" spans="1:9" ht="15" x14ac:dyDescent="0.25">
      <c r="A17" s="74">
        <v>2017</v>
      </c>
      <c r="B17" s="75">
        <v>401.12</v>
      </c>
      <c r="C17" s="77">
        <v>156.87</v>
      </c>
      <c r="D17" s="84">
        <f>'IPC Cat'!B23</f>
        <v>2.1</v>
      </c>
      <c r="E17" s="86">
        <f t="shared" ref="E17" si="13">E16/(1+D17/100)</f>
        <v>0.83099614593683591</v>
      </c>
      <c r="F17" s="79">
        <f t="shared" ref="F17" si="14">B17*$E17</f>
        <v>333.32917405818364</v>
      </c>
      <c r="G17" s="77">
        <f t="shared" ref="G17" si="15">C17*$E17</f>
        <v>130.35836541311144</v>
      </c>
      <c r="H17" s="83">
        <f t="shared" ref="H17" si="16">(F17-F$6)/F$6</f>
        <v>2.5830288515337378</v>
      </c>
      <c r="I17" s="76">
        <f t="shared" ref="I17" si="17">(G17-G$6)/G$6</f>
        <v>6.6675111800273704E-2</v>
      </c>
    </row>
  </sheetData>
  <mergeCells count="9">
    <mergeCell ref="A3:A5"/>
    <mergeCell ref="A2:I2"/>
    <mergeCell ref="D3:E5"/>
    <mergeCell ref="F3:I3"/>
    <mergeCell ref="F4:G4"/>
    <mergeCell ref="H4:I4"/>
    <mergeCell ref="B3:C3"/>
    <mergeCell ref="B4:B5"/>
    <mergeCell ref="C4:C5"/>
  </mergeCells>
  <hyperlinks>
    <hyperlink ref="A1" location="Index" display="Back to Index"/>
  </hyperlinks>
  <pageMargins left="0" right="0" top="0.39409448818897641" bottom="0.39409448818897641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25"/>
  <sheetViews>
    <sheetView workbookViewId="0">
      <selection activeCell="A4" sqref="A4:A5"/>
    </sheetView>
  </sheetViews>
  <sheetFormatPr defaultColWidth="9.140625" defaultRowHeight="15" x14ac:dyDescent="0.25"/>
  <cols>
    <col min="1" max="1" width="5" bestFit="1" customWidth="1"/>
    <col min="11" max="11" width="1.7109375" customWidth="1"/>
    <col min="12" max="12" width="9.7109375" bestFit="1" customWidth="1"/>
  </cols>
  <sheetData>
    <row r="1" spans="1:12" ht="14.65" customHeight="1" x14ac:dyDescent="0.25">
      <c r="A1" s="137" t="s">
        <v>81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5">
      <c r="A2" s="266" t="s">
        <v>39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x14ac:dyDescent="0.25">
      <c r="A3" s="267" t="s">
        <v>40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2" x14ac:dyDescent="0.25">
      <c r="A4" s="272"/>
      <c r="B4" s="270" t="s">
        <v>85</v>
      </c>
      <c r="C4" s="268"/>
      <c r="D4" s="268"/>
      <c r="E4" s="268" t="s">
        <v>118</v>
      </c>
      <c r="F4" s="268"/>
      <c r="G4" s="269"/>
      <c r="H4" s="268" t="s">
        <v>116</v>
      </c>
      <c r="I4" s="268"/>
      <c r="J4" s="269"/>
      <c r="K4" s="149"/>
      <c r="L4" s="271" t="s">
        <v>44</v>
      </c>
    </row>
    <row r="5" spans="1:12" x14ac:dyDescent="0.25">
      <c r="A5" s="273"/>
      <c r="B5" s="9" t="s">
        <v>41</v>
      </c>
      <c r="C5" s="9" t="s">
        <v>42</v>
      </c>
      <c r="D5" s="29" t="s">
        <v>43</v>
      </c>
      <c r="E5" s="156" t="str">
        <f>B5</f>
        <v>2a matr.</v>
      </c>
      <c r="F5" s="156" t="str">
        <f>C5</f>
        <v>3a matr.</v>
      </c>
      <c r="G5" s="156" t="str">
        <f>D5</f>
        <v>4a matr.</v>
      </c>
      <c r="H5" s="40" t="s">
        <v>41</v>
      </c>
      <c r="I5" s="9" t="s">
        <v>42</v>
      </c>
      <c r="J5" s="9" t="s">
        <v>43</v>
      </c>
      <c r="K5" s="150"/>
      <c r="L5" s="271"/>
    </row>
    <row r="6" spans="1:12" x14ac:dyDescent="0.25">
      <c r="A6" s="3">
        <v>1998</v>
      </c>
      <c r="B6" s="4">
        <v>1.1000000000000001</v>
      </c>
      <c r="C6" s="4">
        <v>1.3</v>
      </c>
      <c r="D6" s="144">
        <v>1.5</v>
      </c>
      <c r="E6" s="157"/>
      <c r="F6" s="157"/>
      <c r="G6" s="157"/>
      <c r="H6" s="151"/>
      <c r="I6" s="4"/>
      <c r="J6" s="4"/>
      <c r="K6" s="13"/>
      <c r="L6" s="166">
        <v>1.5</v>
      </c>
    </row>
    <row r="7" spans="1:12" x14ac:dyDescent="0.25">
      <c r="A7" s="3">
        <v>1999</v>
      </c>
      <c r="B7" s="4">
        <v>1.1000000000000001</v>
      </c>
      <c r="C7" s="4">
        <v>1.3</v>
      </c>
      <c r="D7" s="144">
        <v>1.5</v>
      </c>
      <c r="E7" s="157"/>
      <c r="F7" s="157"/>
      <c r="G7" s="157"/>
      <c r="H7" s="151"/>
      <c r="I7" s="4"/>
      <c r="J7" s="4"/>
      <c r="K7" s="13"/>
      <c r="L7" s="166">
        <v>1.5</v>
      </c>
    </row>
    <row r="8" spans="1:12" x14ac:dyDescent="0.25">
      <c r="A8" s="3">
        <v>2000</v>
      </c>
      <c r="B8" s="4">
        <v>1.2</v>
      </c>
      <c r="C8" s="4">
        <v>1.4</v>
      </c>
      <c r="D8" s="144">
        <v>1.5</v>
      </c>
      <c r="E8" s="157"/>
      <c r="F8" s="157"/>
      <c r="G8" s="157"/>
      <c r="H8" s="151"/>
      <c r="I8" s="4"/>
      <c r="J8" s="4"/>
      <c r="K8" s="13"/>
      <c r="L8" s="166">
        <v>1.4</v>
      </c>
    </row>
    <row r="9" spans="1:12" x14ac:dyDescent="0.25">
      <c r="A9" s="3">
        <v>2001</v>
      </c>
      <c r="B9" s="4">
        <v>1.3</v>
      </c>
      <c r="C9" s="4">
        <v>1.4</v>
      </c>
      <c r="D9" s="144">
        <v>1.5</v>
      </c>
      <c r="E9" s="157"/>
      <c r="F9" s="157"/>
      <c r="G9" s="157"/>
      <c r="H9" s="151"/>
      <c r="I9" s="4"/>
      <c r="J9" s="4"/>
      <c r="K9" s="13"/>
      <c r="L9" s="166">
        <v>1.4</v>
      </c>
    </row>
    <row r="10" spans="1:12" x14ac:dyDescent="0.25">
      <c r="A10" s="3">
        <v>2002</v>
      </c>
      <c r="B10" s="4">
        <v>1.3</v>
      </c>
      <c r="C10" s="4">
        <v>1.5</v>
      </c>
      <c r="D10" s="144"/>
      <c r="E10" s="157"/>
      <c r="F10" s="157"/>
      <c r="G10" s="157"/>
      <c r="H10" s="151"/>
      <c r="I10" s="4"/>
      <c r="J10" s="4"/>
      <c r="K10" s="13"/>
      <c r="L10" s="166">
        <v>1.4</v>
      </c>
    </row>
    <row r="11" spans="1:12" x14ac:dyDescent="0.25">
      <c r="A11" s="3">
        <v>2003</v>
      </c>
      <c r="B11" s="4">
        <v>1.3</v>
      </c>
      <c r="C11" s="4">
        <v>1.5</v>
      </c>
      <c r="D11" s="144"/>
      <c r="E11" s="157"/>
      <c r="F11" s="157"/>
      <c r="G11" s="157"/>
      <c r="H11" s="151"/>
      <c r="I11" s="4"/>
      <c r="J11" s="4"/>
      <c r="K11" s="13"/>
      <c r="L11" s="166">
        <v>1.4</v>
      </c>
    </row>
    <row r="12" spans="1:12" x14ac:dyDescent="0.25">
      <c r="A12" s="3">
        <v>2004</v>
      </c>
      <c r="B12" s="4">
        <v>1.3</v>
      </c>
      <c r="C12" s="4">
        <v>1.5</v>
      </c>
      <c r="D12" s="144"/>
      <c r="E12" s="157"/>
      <c r="F12" s="157"/>
      <c r="G12" s="157"/>
      <c r="H12" s="151"/>
      <c r="I12" s="4"/>
      <c r="J12" s="4"/>
      <c r="K12" s="13"/>
      <c r="L12" s="166">
        <v>1.4</v>
      </c>
    </row>
    <row r="13" spans="1:12" x14ac:dyDescent="0.25">
      <c r="A13" s="3">
        <v>2005</v>
      </c>
      <c r="B13" s="4">
        <v>1.3</v>
      </c>
      <c r="C13" s="4">
        <v>1.55</v>
      </c>
      <c r="D13" s="144"/>
      <c r="E13" s="157"/>
      <c r="F13" s="157"/>
      <c r="G13" s="157"/>
      <c r="H13" s="151"/>
      <c r="I13" s="4"/>
      <c r="J13" s="4"/>
      <c r="K13" s="13"/>
      <c r="L13" s="166">
        <v>1.4</v>
      </c>
    </row>
    <row r="14" spans="1:12" x14ac:dyDescent="0.25">
      <c r="A14" s="3">
        <v>2006</v>
      </c>
      <c r="B14" s="4">
        <v>1.35</v>
      </c>
      <c r="C14" s="4">
        <v>1.6</v>
      </c>
      <c r="D14" s="144"/>
      <c r="E14" s="157"/>
      <c r="F14" s="157"/>
      <c r="G14" s="157"/>
      <c r="H14" s="151"/>
      <c r="I14" s="4"/>
      <c r="J14" s="4"/>
      <c r="K14" s="13"/>
      <c r="L14" s="166">
        <v>1.4</v>
      </c>
    </row>
    <row r="15" spans="1:12" x14ac:dyDescent="0.25">
      <c r="A15" s="3">
        <v>2007</v>
      </c>
      <c r="B15" s="4">
        <v>1.4</v>
      </c>
      <c r="C15" s="4">
        <v>1.65</v>
      </c>
      <c r="D15" s="144"/>
      <c r="E15" s="157"/>
      <c r="F15" s="157"/>
      <c r="G15" s="157"/>
      <c r="H15" s="151"/>
      <c r="I15" s="4"/>
      <c r="J15" s="4"/>
      <c r="K15" s="13"/>
      <c r="L15" s="166">
        <v>1.4</v>
      </c>
    </row>
    <row r="16" spans="1:12" x14ac:dyDescent="0.25">
      <c r="A16" s="3">
        <v>2008</v>
      </c>
      <c r="B16" s="4">
        <v>1.4</v>
      </c>
      <c r="C16" s="4">
        <v>1.65</v>
      </c>
      <c r="D16" s="144"/>
      <c r="E16" s="157"/>
      <c r="F16" s="157"/>
      <c r="G16" s="157"/>
      <c r="H16" s="151"/>
      <c r="I16" s="4"/>
      <c r="J16" s="4"/>
      <c r="K16" s="13"/>
      <c r="L16" s="166">
        <v>1.4</v>
      </c>
    </row>
    <row r="17" spans="1:12" x14ac:dyDescent="0.25">
      <c r="A17" s="3">
        <v>2009</v>
      </c>
      <c r="B17" s="4">
        <v>1.4</v>
      </c>
      <c r="C17" s="4">
        <v>1.65</v>
      </c>
      <c r="D17" s="144"/>
      <c r="E17" s="157"/>
      <c r="F17" s="157"/>
      <c r="G17" s="157"/>
      <c r="H17" s="151"/>
      <c r="I17" s="4"/>
      <c r="J17" s="4"/>
      <c r="K17" s="13"/>
      <c r="L17" s="166">
        <v>1.4</v>
      </c>
    </row>
    <row r="18" spans="1:12" x14ac:dyDescent="0.25">
      <c r="A18" s="3">
        <v>2010</v>
      </c>
      <c r="B18" s="4">
        <v>1.5</v>
      </c>
      <c r="C18" s="4">
        <v>1.8</v>
      </c>
      <c r="D18" s="144"/>
      <c r="E18" s="157"/>
      <c r="F18" s="157"/>
      <c r="G18" s="157"/>
      <c r="H18" s="151"/>
      <c r="I18" s="4"/>
      <c r="J18" s="4"/>
      <c r="K18" s="13"/>
      <c r="L18" s="166">
        <v>1.4</v>
      </c>
    </row>
    <row r="19" spans="1:12" x14ac:dyDescent="0.25">
      <c r="A19" s="3">
        <v>2011</v>
      </c>
      <c r="B19" s="4">
        <v>1.5</v>
      </c>
      <c r="C19" s="4">
        <v>3</v>
      </c>
      <c r="D19" s="29"/>
      <c r="E19" s="156"/>
      <c r="F19" s="156"/>
      <c r="G19" s="156"/>
      <c r="H19" s="40"/>
      <c r="I19" s="9"/>
      <c r="J19" s="9"/>
      <c r="K19" s="5"/>
      <c r="L19" s="166">
        <v>1.4</v>
      </c>
    </row>
    <row r="20" spans="1:12" x14ac:dyDescent="0.25">
      <c r="A20" s="3">
        <v>2012</v>
      </c>
      <c r="B20" s="4">
        <v>1.2</v>
      </c>
      <c r="C20" s="4">
        <v>2.6</v>
      </c>
      <c r="D20" s="144">
        <v>3.6</v>
      </c>
      <c r="E20" s="157">
        <v>1.2</v>
      </c>
      <c r="F20" s="157">
        <v>2.6</v>
      </c>
      <c r="G20" s="156">
        <v>3.6</v>
      </c>
      <c r="H20" s="40">
        <v>1.625</v>
      </c>
      <c r="I20" s="152">
        <v>1.75</v>
      </c>
      <c r="J20" s="9">
        <v>1.875</v>
      </c>
      <c r="K20" s="5"/>
      <c r="L20" s="166">
        <v>1.4</v>
      </c>
    </row>
    <row r="21" spans="1:12" x14ac:dyDescent="0.25">
      <c r="A21" s="3">
        <v>2013</v>
      </c>
      <c r="B21" s="4">
        <v>1.2</v>
      </c>
      <c r="C21" s="4">
        <v>2.6</v>
      </c>
      <c r="D21" s="144">
        <v>3.6</v>
      </c>
      <c r="E21" s="157">
        <v>1.2</v>
      </c>
      <c r="F21" s="157">
        <v>2.6</v>
      </c>
      <c r="G21" s="156">
        <v>3.6</v>
      </c>
      <c r="H21" s="40">
        <v>1.625</v>
      </c>
      <c r="I21" s="152">
        <v>1.75</v>
      </c>
      <c r="J21" s="9">
        <v>1.875</v>
      </c>
      <c r="K21" s="5"/>
      <c r="L21" s="166">
        <v>1.4</v>
      </c>
    </row>
    <row r="22" spans="1:12" x14ac:dyDescent="0.25">
      <c r="A22" s="3">
        <v>2014</v>
      </c>
      <c r="B22" s="4">
        <v>1.2</v>
      </c>
      <c r="C22" s="4">
        <v>2.6</v>
      </c>
      <c r="D22" s="144">
        <v>3.6</v>
      </c>
      <c r="E22" s="157">
        <v>1.2</v>
      </c>
      <c r="F22" s="157">
        <v>2.6</v>
      </c>
      <c r="G22" s="156">
        <v>3.6</v>
      </c>
      <c r="H22" s="40">
        <v>1.625</v>
      </c>
      <c r="I22" s="152">
        <v>1.75</v>
      </c>
      <c r="J22" s="9">
        <v>1.875</v>
      </c>
      <c r="K22" s="5"/>
      <c r="L22" s="166">
        <v>1.4</v>
      </c>
    </row>
    <row r="23" spans="1:12" x14ac:dyDescent="0.25">
      <c r="A23" s="3">
        <v>2015</v>
      </c>
      <c r="B23" s="4">
        <v>1.2</v>
      </c>
      <c r="C23" s="4">
        <v>2.6</v>
      </c>
      <c r="D23" s="144">
        <v>3.6</v>
      </c>
      <c r="E23" s="157">
        <v>1.2</v>
      </c>
      <c r="F23" s="157">
        <v>2.6</v>
      </c>
      <c r="G23" s="156">
        <v>3.6</v>
      </c>
      <c r="H23" s="40">
        <v>1.625</v>
      </c>
      <c r="I23" s="152">
        <v>1.75</v>
      </c>
      <c r="J23" s="9">
        <v>1.875</v>
      </c>
      <c r="K23" s="5"/>
      <c r="L23" s="166">
        <v>1.4</v>
      </c>
    </row>
    <row r="24" spans="1:12" x14ac:dyDescent="0.25">
      <c r="A24" s="3">
        <v>2016</v>
      </c>
      <c r="B24" s="4">
        <v>1.2</v>
      </c>
      <c r="C24" s="4">
        <v>2.6</v>
      </c>
      <c r="D24" s="144">
        <v>3.6</v>
      </c>
      <c r="E24" s="157">
        <v>1.2</v>
      </c>
      <c r="F24" s="157">
        <v>2.6</v>
      </c>
      <c r="G24" s="156">
        <v>3.6</v>
      </c>
      <c r="H24" s="40">
        <v>1.625</v>
      </c>
      <c r="I24" s="152">
        <v>1.75</v>
      </c>
      <c r="J24" s="9">
        <v>1.875</v>
      </c>
      <c r="K24" s="5"/>
      <c r="L24" s="166">
        <v>1.4</v>
      </c>
    </row>
    <row r="25" spans="1:12" x14ac:dyDescent="0.25">
      <c r="A25" s="3">
        <v>2017</v>
      </c>
      <c r="B25" s="4">
        <v>1.2</v>
      </c>
      <c r="C25" s="4">
        <v>2.6</v>
      </c>
      <c r="D25" s="144">
        <v>3.6</v>
      </c>
      <c r="E25" s="157">
        <v>1.2</v>
      </c>
      <c r="F25" s="157">
        <v>2.6</v>
      </c>
      <c r="G25" s="156">
        <v>3.6</v>
      </c>
      <c r="H25" s="40">
        <v>1.625</v>
      </c>
      <c r="I25" s="152">
        <v>1.75</v>
      </c>
      <c r="J25" s="9">
        <v>1.875</v>
      </c>
      <c r="K25" s="5"/>
      <c r="L25" s="166">
        <v>1.4</v>
      </c>
    </row>
  </sheetData>
  <mergeCells count="7">
    <mergeCell ref="A2:L2"/>
    <mergeCell ref="A3:L3"/>
    <mergeCell ref="H4:J4"/>
    <mergeCell ref="B4:D4"/>
    <mergeCell ref="L4:L5"/>
    <mergeCell ref="E4:G4"/>
    <mergeCell ref="A4:A5"/>
  </mergeCells>
  <hyperlinks>
    <hyperlink ref="A1" location="Index" display="Back to Index"/>
  </hyperlinks>
  <printOptions horizontalCentered="1" verticalCentered="1"/>
  <pageMargins left="0.11811023622047245" right="0.11811023622047245" top="0.74803149606299213" bottom="0.74803149606299213" header="0.31496062992125984" footer="0.31496062992125984"/>
  <headerFooter>
    <oddHeader>&amp;CPREUS CATALUNYA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INDEX</vt:lpstr>
      <vt:lpstr>IPC Cat</vt:lpstr>
      <vt:lpstr>1r-2n cicles</vt:lpstr>
      <vt:lpstr>Graus</vt:lpstr>
      <vt:lpstr>Màsters</vt:lpstr>
      <vt:lpstr>Màsters diferenciats</vt:lpstr>
      <vt:lpstr>Doctorat pre-EEES</vt:lpstr>
      <vt:lpstr>Doctorat EEES</vt:lpstr>
      <vt:lpstr>Matrícules successives</vt:lpstr>
      <vt:lpstr>ExtraUE</vt:lpstr>
      <vt:lpstr>Títols</vt:lpstr>
      <vt:lpstr>Gestió expedient</vt:lpstr>
      <vt:lpstr>Taxes pròpies</vt:lpstr>
      <vt:lpstr>UOC 1er i 2on cicles</vt:lpstr>
      <vt:lpstr>UOC graus</vt:lpstr>
      <vt:lpstr>UOC màsters</vt:lpstr>
      <vt:lpstr>Conjunt 1r-2n i grau</vt:lpstr>
      <vt:lpstr>Index</vt:lpstr>
      <vt:lpstr>Start_10</vt:lpstr>
      <vt:lpstr>Start_11</vt:lpstr>
      <vt:lpstr>Start_12</vt:lpstr>
      <vt:lpstr>Start_13</vt:lpstr>
      <vt:lpstr>Start_14</vt:lpstr>
      <vt:lpstr>Start_15</vt:lpstr>
      <vt:lpstr>Start_16</vt:lpstr>
      <vt:lpstr>Start_2</vt:lpstr>
      <vt:lpstr>Start_3</vt:lpstr>
      <vt:lpstr>Start_4</vt:lpstr>
      <vt:lpstr>Start_5</vt:lpstr>
      <vt:lpstr>Start_6</vt:lpstr>
      <vt:lpstr>Start_7</vt:lpstr>
      <vt:lpstr>Start_8</vt:lpstr>
      <vt:lpstr>Start_9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</dc:creator>
  <cp:lastModifiedBy>vsa</cp:lastModifiedBy>
  <cp:lastPrinted>2012-05-26T21:51:01Z</cp:lastPrinted>
  <dcterms:created xsi:type="dcterms:W3CDTF">2011-12-02T14:19:39Z</dcterms:created>
  <dcterms:modified xsi:type="dcterms:W3CDTF">2017-07-13T11:57:32Z</dcterms:modified>
</cp:coreProperties>
</file>